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390" tabRatio="788" activeTab="8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{0,1,2,3,4,5,6}+{0;1;2;3;4;5}*7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44525"/>
</workbook>
</file>

<file path=xl/sharedStrings.xml><?xml version="1.0" encoding="utf-8"?>
<sst xmlns="http://schemas.openxmlformats.org/spreadsheetml/2006/main" count="17">
  <si>
    <t xml:space="preserve"> </t>
  </si>
  <si>
    <t>日历设置</t>
  </si>
  <si>
    <t>年份</t>
  </si>
  <si>
    <t>一周开始之日</t>
  </si>
  <si>
    <t>星期日</t>
  </si>
  <si>
    <t>备注</t>
  </si>
  <si>
    <t>谭斌</t>
  </si>
  <si>
    <t>张拓</t>
  </si>
  <si>
    <t>张晓伟</t>
  </si>
  <si>
    <t>王志锋</t>
  </si>
  <si>
    <t>计调部值班电话：8170766；商务部值班人员联系电话：谭斌：8151181；张晓伟：8252119；张拓：8358318；王志锋：8220105；</t>
  </si>
  <si>
    <t>赵永勤</t>
  </si>
  <si>
    <t>计调部值班电话：8170766；商务部值班人员联系电话：张晓伟：8252119；王志锋：8220105；赵永勤：8132645</t>
  </si>
  <si>
    <t>备注：张晓伟：7月30日-8月13日休假；王志锋8月20日-9月3日休假</t>
  </si>
  <si>
    <t>计调部值班电话：8170766；商务部值班人员联系电话：张晓伟：8252119；王志锋：8220105；赵永勤：8132645；谭斌：8151181</t>
  </si>
  <si>
    <t>王志峰</t>
  </si>
  <si>
    <t>备注:</t>
  </si>
</sst>
</file>

<file path=xl/styles.xml><?xml version="1.0" encoding="utf-8"?>
<styleSheet xmlns="http://schemas.openxmlformats.org/spreadsheetml/2006/main">
  <numFmts count="5">
    <numFmt numFmtId="176" formatCode="d"/>
    <numFmt numFmtId="177" formatCode="_(* #,##0.00_);_(* \(#,##0.00\);_(* &quot;-&quot;??_);_(@_)"/>
    <numFmt numFmtId="178" formatCode="_ \¥* #,##0_ ;_ \¥* \-#,##0_ ;_ \¥* &quot;-&quot;_ ;_ @_ "/>
    <numFmt numFmtId="179" formatCode="_ \¥* #,##0.00_ ;_ \¥* \-#,##0.00_ ;_ \¥* &quot;-&quot;??_ ;_ @_ "/>
    <numFmt numFmtId="180" formatCode="_(* #,##0_);_(* \(#,##0\);_(* &quot;-&quot;_);_(@_)"/>
  </numFmts>
  <fonts count="42">
    <font>
      <sz val="11"/>
      <color theme="1" tint="0.249946592608417"/>
      <name val="Microsoft YaHei UI"/>
      <charset val="134"/>
    </font>
    <font>
      <sz val="10"/>
      <color theme="1" tint="0.149998474074526"/>
      <name val="Microsoft YaHei UI"/>
      <charset val="134"/>
    </font>
    <font>
      <sz val="12"/>
      <color theme="1" tint="0.149998474074526"/>
      <name val="Microsoft YaHei UI"/>
      <charset val="134"/>
    </font>
    <font>
      <sz val="9"/>
      <color theme="1" tint="0.149998474074526"/>
      <name val="Microsoft YaHei UI"/>
      <charset val="134"/>
    </font>
    <font>
      <sz val="11"/>
      <color theme="1" tint="0.149998474074526"/>
      <name val="Microsoft YaHei UI"/>
      <charset val="134"/>
    </font>
    <font>
      <sz val="35"/>
      <color theme="8" tint="-0.499984740745262"/>
      <name val="Microsoft YaHei UI"/>
      <charset val="134"/>
    </font>
    <font>
      <sz val="35"/>
      <color theme="1" tint="0.149998474074526"/>
      <name val="Microsoft YaHei UI"/>
      <charset val="134"/>
    </font>
    <font>
      <sz val="12"/>
      <color theme="8" tint="-0.499984740745262"/>
      <name val="Microsoft YaHei UI"/>
      <charset val="134"/>
    </font>
    <font>
      <sz val="12"/>
      <color theme="1" tint="0.14996795556505"/>
      <name val="Microsoft YaHei UI"/>
      <charset val="134"/>
    </font>
    <font>
      <sz val="35"/>
      <color theme="5" tint="-0.499984740745262"/>
      <name val="Microsoft YaHei UI"/>
      <charset val="134"/>
    </font>
    <font>
      <sz val="12"/>
      <color theme="5" tint="-0.499984740745262"/>
      <name val="Microsoft YaHei UI"/>
      <charset val="134"/>
    </font>
    <font>
      <sz val="18"/>
      <color theme="1" tint="0.149998474074526"/>
      <name val="Microsoft YaHei UI"/>
      <charset val="134"/>
    </font>
    <font>
      <sz val="35"/>
      <color theme="7" tint="-0.499984740745262"/>
      <name val="Microsoft YaHei UI"/>
      <charset val="134"/>
    </font>
    <font>
      <sz val="12"/>
      <color theme="7" tint="-0.499984740745262"/>
      <name val="Microsoft YaHei UI"/>
      <charset val="134"/>
    </font>
    <font>
      <sz val="18"/>
      <color theme="1"/>
      <name val="Microsoft YaHei UI"/>
      <charset val="134"/>
    </font>
    <font>
      <sz val="35"/>
      <color theme="9" tint="-0.499984740745262"/>
      <name val="Microsoft YaHei UI"/>
      <charset val="134"/>
    </font>
    <font>
      <sz val="12"/>
      <color theme="9" tint="-0.499984740745262"/>
      <name val="Microsoft YaHei UI"/>
      <charset val="134"/>
    </font>
    <font>
      <sz val="14"/>
      <color theme="1" tint="0.149998474074526"/>
      <name val="Microsoft YaHei UI"/>
      <charset val="134"/>
    </font>
    <font>
      <sz val="12"/>
      <color theme="8" tint="-0.249977111117893"/>
      <name val="Microsoft YaHei UI"/>
      <charset val="134"/>
    </font>
    <font>
      <sz val="11"/>
      <color theme="1"/>
      <name val="Microsoft YaHei UI"/>
      <charset val="134"/>
    </font>
    <font>
      <sz val="11"/>
      <color theme="0"/>
      <name val="Microsoft YaHei UI"/>
      <charset val="134"/>
    </font>
    <font>
      <sz val="11"/>
      <color indexed="63"/>
      <name val="Microsoft YaHei UI"/>
      <charset val="134"/>
    </font>
    <font>
      <sz val="11"/>
      <color theme="1" tint="0.349986266670736"/>
      <name val="Microsoft YaHei UI"/>
      <charset val="134"/>
    </font>
    <font>
      <sz val="11"/>
      <color theme="4" tint="-0.249946592608417"/>
      <name val="Microsoft YaHei UI"/>
      <charset val="134"/>
    </font>
    <font>
      <sz val="11"/>
      <color rgb="FF9C0006"/>
      <name val="Microsoft YaHei UI"/>
      <charset val="134"/>
    </font>
    <font>
      <b/>
      <sz val="14"/>
      <color theme="0"/>
      <name val="Microsoft YaHei UI"/>
      <charset val="134"/>
    </font>
    <font>
      <b/>
      <sz val="11"/>
      <color rgb="FFFA7D00"/>
      <name val="Microsoft YaHei UI"/>
      <charset val="134"/>
    </font>
    <font>
      <i/>
      <sz val="11"/>
      <color rgb="FF7F7F7F"/>
      <name val="Microsoft YaHei UI"/>
      <charset val="134"/>
    </font>
    <font>
      <b/>
      <sz val="11"/>
      <color theme="1" tint="0.349986266670736"/>
      <name val="Microsoft YaHei UI"/>
      <charset val="134"/>
    </font>
    <font>
      <u/>
      <sz val="11"/>
      <color rgb="FF800080"/>
      <name val="Lucida Bright"/>
      <charset val="0"/>
      <scheme val="minor"/>
    </font>
    <font>
      <b/>
      <sz val="11"/>
      <color theme="1"/>
      <name val="Microsoft YaHei UI"/>
      <charset val="134"/>
    </font>
    <font>
      <sz val="11"/>
      <color rgb="FFFA7D00"/>
      <name val="Microsoft YaHei UI"/>
      <charset val="134"/>
    </font>
    <font>
      <sz val="35"/>
      <color theme="4"/>
      <name val="Microsoft YaHei UI"/>
      <charset val="134"/>
    </font>
    <font>
      <u/>
      <sz val="11"/>
      <color rgb="FF0000FF"/>
      <name val="Lucida Bright"/>
      <charset val="0"/>
      <scheme val="minor"/>
    </font>
    <font>
      <sz val="11"/>
      <color rgb="FF9C5700"/>
      <name val="Microsoft YaHei UI"/>
      <charset val="134"/>
    </font>
    <font>
      <sz val="11"/>
      <color rgb="FF3F3F76"/>
      <name val="Microsoft YaHei UI"/>
      <charset val="134"/>
    </font>
    <font>
      <b/>
      <sz val="11"/>
      <color theme="0"/>
      <name val="Microsoft YaHei UI"/>
      <charset val="134"/>
    </font>
    <font>
      <sz val="11"/>
      <color rgb="FFFF0000"/>
      <name val="Microsoft YaHei UI"/>
      <charset val="134"/>
    </font>
    <font>
      <sz val="12"/>
      <color theme="4" tint="-0.249946592608417"/>
      <name val="Microsoft YaHei UI"/>
      <charset val="134"/>
    </font>
    <font>
      <sz val="11"/>
      <color rgb="FF006100"/>
      <name val="Microsoft YaHei UI"/>
      <charset val="134"/>
    </font>
    <font>
      <sz val="11"/>
      <name val="Microsoft YaHei UI"/>
      <charset val="134"/>
    </font>
    <font>
      <b/>
      <sz val="11"/>
      <color rgb="FF3F3F3F"/>
      <name val="Microsoft YaHei UI"/>
      <charset val="134"/>
    </font>
  </fonts>
  <fills count="41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8" tint="-0.249946592608417"/>
      </bottom>
      <diagonal/>
    </border>
    <border>
      <left/>
      <right/>
      <top/>
      <bottom style="medium">
        <color theme="5" tint="-0.249946592608417"/>
      </bottom>
      <diagonal/>
    </border>
    <border>
      <left/>
      <right/>
      <top/>
      <bottom style="medium">
        <color theme="7" tint="-0.249946592608417"/>
      </bottom>
      <diagonal/>
    </border>
    <border>
      <left/>
      <right/>
      <top/>
      <bottom style="medium">
        <color theme="9" tint="-0.249946592608417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</xf>
    <xf numFmtId="178" fontId="22" fillId="0" borderId="0" applyFont="0" applyFill="0" applyBorder="0" applyAlignment="0" applyProtection="0"/>
    <xf numFmtId="0" fontId="19" fillId="28" borderId="0" applyNumberFormat="0" applyBorder="0" applyAlignment="0" applyProtection="0"/>
    <xf numFmtId="0" fontId="35" fillId="29" borderId="12" applyNumberFormat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19" fillId="22" borderId="0" applyNumberFormat="0" applyBorder="0" applyAlignment="0" applyProtection="0"/>
    <xf numFmtId="0" fontId="24" fillId="17" borderId="0" applyNumberFormat="0" applyBorder="0" applyAlignment="0" applyProtection="0"/>
    <xf numFmtId="177" fontId="22" fillId="0" borderId="0" applyFont="0" applyFill="0" applyBorder="0" applyAlignment="0" applyProtection="0"/>
    <xf numFmtId="0" fontId="19" fillId="33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/>
    <xf numFmtId="0" fontId="38" fillId="0" borderId="0">
      <alignment horizontal="left" indent="1"/>
    </xf>
    <xf numFmtId="0" fontId="19" fillId="36" borderId="0" applyNumberFormat="0" applyBorder="0" applyAlignment="0" applyProtection="0"/>
    <xf numFmtId="0" fontId="28" fillId="21" borderId="0" applyBorder="0" applyProtection="0">
      <alignment horizontal="left" vertical="top" wrapText="1" indent="1"/>
    </xf>
    <xf numFmtId="0" fontId="37" fillId="0" borderId="0" applyNumberFormat="0" applyFill="0" applyBorder="0" applyAlignment="0" applyProtection="0"/>
    <xf numFmtId="0" fontId="32" fillId="0" borderId="0" applyFill="0" applyBorder="0" applyProtection="0">
      <alignment vertical="center"/>
    </xf>
    <xf numFmtId="0" fontId="27" fillId="0" borderId="0" applyNumberFormat="0" applyFill="0" applyBorder="0" applyAlignment="0" applyProtection="0"/>
    <xf numFmtId="0" fontId="23" fillId="0" borderId="9" applyNumberFormat="0" applyFill="0" applyProtection="0">
      <alignment horizontal="left" vertical="center" indent="1"/>
    </xf>
    <xf numFmtId="0" fontId="23" fillId="0" borderId="0" applyFill="0" applyProtection="0"/>
    <xf numFmtId="0" fontId="19" fillId="40" borderId="0" applyNumberFormat="0" applyBorder="0" applyAlignment="0" applyProtection="0"/>
    <xf numFmtId="0" fontId="0" fillId="0" borderId="0" applyFill="0" applyProtection="0"/>
    <xf numFmtId="0" fontId="19" fillId="32" borderId="0" applyNumberFormat="0" applyBorder="0" applyAlignment="0" applyProtection="0"/>
    <xf numFmtId="0" fontId="41" fillId="20" borderId="16" applyNumberFormat="0" applyAlignment="0" applyProtection="0"/>
    <xf numFmtId="0" fontId="26" fillId="20" borderId="12" applyNumberFormat="0" applyAlignment="0" applyProtection="0"/>
    <xf numFmtId="0" fontId="36" fillId="39" borderId="17" applyNumberFormat="0" applyAlignment="0" applyProtection="0"/>
    <xf numFmtId="0" fontId="40" fillId="21" borderId="0" applyNumberFormat="0" applyFont="0" applyBorder="0" applyAlignment="0">
      <alignment horizontal="left" vertical="center" indent="1"/>
    </xf>
    <xf numFmtId="0" fontId="19" fillId="35" borderId="0" applyNumberFormat="0" applyBorder="0" applyAlignment="0" applyProtection="0"/>
    <xf numFmtId="0" fontId="20" fillId="25" borderId="0" applyNumberFormat="0" applyBorder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9" fillId="34" borderId="0" applyNumberFormat="0" applyBorder="0" applyAlignment="0" applyProtection="0"/>
    <xf numFmtId="0" fontId="34" fillId="27" borderId="0" applyNumberFormat="0" applyBorder="0" applyAlignment="0" applyProtection="0"/>
    <xf numFmtId="0" fontId="19" fillId="15" borderId="0" applyNumberFormat="0" applyBorder="0" applyAlignment="0" applyProtection="0"/>
    <xf numFmtId="0" fontId="36" fillId="31" borderId="15" applyNumberFormat="0" applyAlignment="0" applyProtection="0"/>
    <xf numFmtId="0" fontId="19" fillId="30" borderId="0" applyNumberFormat="0" applyBorder="0" applyAlignment="0" applyProtection="0"/>
    <xf numFmtId="0" fontId="2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20" fillId="24" borderId="0" applyNumberFormat="0" applyBorder="0" applyAlignment="0" applyProtection="0"/>
    <xf numFmtId="0" fontId="20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5" fillId="19" borderId="11" applyNumberFormat="0" applyProtection="0">
      <alignment vertical="center"/>
    </xf>
    <xf numFmtId="0" fontId="19" fillId="38" borderId="0" applyNumberFormat="0" applyBorder="0" applyAlignment="0" applyProtection="0"/>
    <xf numFmtId="0" fontId="19" fillId="18" borderId="0" applyNumberFormat="0" applyBorder="0" applyAlignment="0" applyProtection="0"/>
    <xf numFmtId="0" fontId="20" fillId="26" borderId="0" applyNumberFormat="0" applyBorder="0" applyAlignment="0" applyProtection="0"/>
    <xf numFmtId="0" fontId="19" fillId="9" borderId="0" applyNumberFormat="0" applyBorder="0" applyAlignment="0" applyProtection="0"/>
    <xf numFmtId="0" fontId="19" fillId="37" borderId="0" applyNumberFormat="0" applyBorder="0" applyAlignment="0" applyProtection="0"/>
    <xf numFmtId="176" fontId="8" fillId="0" borderId="0">
      <alignment horizontal="left" vertical="center" indent="1"/>
    </xf>
  </cellStyleXfs>
  <cellXfs count="4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>
      <alignment vertical="top"/>
    </xf>
    <xf numFmtId="0" fontId="5" fillId="0" borderId="0" xfId="18" applyFont="1">
      <alignment vertical="center"/>
    </xf>
    <xf numFmtId="0" fontId="4" fillId="0" borderId="0" xfId="20" applyFont="1" applyBorder="1" applyAlignment="1">
      <alignment vertical="center"/>
    </xf>
    <xf numFmtId="0" fontId="6" fillId="0" borderId="0" xfId="18" applyFont="1" applyAlignment="1">
      <alignment horizontal="left" vertical="center"/>
    </xf>
    <xf numFmtId="0" fontId="7" fillId="0" borderId="1" xfId="20" applyFont="1" applyBorder="1" applyAlignment="1">
      <alignment horizontal="left" vertical="top" indent="1"/>
    </xf>
    <xf numFmtId="176" fontId="8" fillId="0" borderId="0" xfId="51">
      <alignment horizontal="left" vertical="center" indent="1"/>
    </xf>
    <xf numFmtId="176" fontId="8" fillId="2" borderId="0" xfId="51" applyFill="1">
      <alignment horizontal="left" vertical="center" indent="1"/>
    </xf>
    <xf numFmtId="0" fontId="3" fillId="2" borderId="0" xfId="28" applyFont="1" applyFill="1" applyAlignment="1">
      <alignment horizontal="left" vertical="top" wrapText="1" indent="1"/>
    </xf>
    <xf numFmtId="0" fontId="4" fillId="2" borderId="0" xfId="16" applyFont="1" applyFill="1" applyAlignment="1">
      <alignment horizontal="left" vertical="center" wrapText="1" indent="1"/>
    </xf>
    <xf numFmtId="0" fontId="3" fillId="2" borderId="0" xfId="16" applyFont="1" applyFill="1">
      <alignment horizontal="left" vertical="top" wrapText="1" indent="1"/>
    </xf>
    <xf numFmtId="0" fontId="9" fillId="0" borderId="0" xfId="18" applyFont="1">
      <alignment vertical="center"/>
    </xf>
    <xf numFmtId="0" fontId="10" fillId="0" borderId="2" xfId="20" applyFont="1" applyBorder="1" applyAlignment="1">
      <alignment horizontal="left" vertical="top" indent="1"/>
    </xf>
    <xf numFmtId="176" fontId="8" fillId="3" borderId="0" xfId="51" applyFill="1">
      <alignment horizontal="left" vertical="center" indent="1"/>
    </xf>
    <xf numFmtId="0" fontId="3" fillId="3" borderId="0" xfId="28" applyFont="1" applyFill="1" applyAlignment="1">
      <alignment horizontal="left" vertical="top" wrapText="1" indent="1"/>
    </xf>
    <xf numFmtId="0" fontId="4" fillId="3" borderId="0" xfId="16" applyFont="1" applyFill="1" applyAlignment="1">
      <alignment horizontal="left" vertical="center" wrapText="1" indent="1"/>
    </xf>
    <xf numFmtId="0" fontId="3" fillId="3" borderId="0" xfId="16" applyFont="1" applyFill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176" fontId="8" fillId="4" borderId="0" xfId="51" applyFill="1">
      <alignment horizontal="left" vertical="center" indent="1"/>
    </xf>
    <xf numFmtId="0" fontId="11" fillId="5" borderId="0" xfId="0" applyFont="1" applyFill="1" applyAlignment="1">
      <alignment horizontal="left" vertical="top" wrapText="1" indent="1"/>
    </xf>
    <xf numFmtId="0" fontId="2" fillId="3" borderId="0" xfId="16" applyFont="1" applyFill="1">
      <alignment horizontal="left" vertical="top" wrapText="1" indent="1"/>
    </xf>
    <xf numFmtId="0" fontId="12" fillId="0" borderId="0" xfId="18" applyFont="1">
      <alignment vertical="center"/>
    </xf>
    <xf numFmtId="0" fontId="13" fillId="0" borderId="3" xfId="20" applyFont="1" applyBorder="1" applyAlignment="1">
      <alignment horizontal="left" vertical="top" indent="1"/>
    </xf>
    <xf numFmtId="0" fontId="14" fillId="5" borderId="0" xfId="0" applyFont="1" applyFill="1" applyAlignment="1">
      <alignment horizontal="left" vertical="top" wrapText="1" indent="1"/>
    </xf>
    <xf numFmtId="176" fontId="8" fillId="6" borderId="0" xfId="51" applyFill="1">
      <alignment horizontal="left" vertical="center" indent="1"/>
    </xf>
    <xf numFmtId="0" fontId="4" fillId="6" borderId="0" xfId="16" applyFont="1" applyFill="1" applyAlignment="1">
      <alignment horizontal="left" vertical="center" wrapText="1" indent="1"/>
    </xf>
    <xf numFmtId="0" fontId="3" fillId="6" borderId="0" xfId="28" applyFont="1" applyFill="1" applyAlignment="1">
      <alignment horizontal="left" vertical="top" wrapText="1" indent="1"/>
    </xf>
    <xf numFmtId="0" fontId="2" fillId="6" borderId="0" xfId="16" applyFont="1" applyFill="1">
      <alignment horizontal="left" vertical="top" wrapText="1" indent="1"/>
    </xf>
    <xf numFmtId="0" fontId="3" fillId="6" borderId="0" xfId="16" applyFont="1" applyFill="1">
      <alignment horizontal="left" vertical="top" wrapText="1" indent="1"/>
    </xf>
    <xf numFmtId="0" fontId="15" fillId="0" borderId="0" xfId="18" applyFont="1">
      <alignment vertical="center"/>
    </xf>
    <xf numFmtId="0" fontId="16" fillId="0" borderId="4" xfId="20" applyFont="1" applyBorder="1" applyAlignment="1">
      <alignment horizontal="left" vertical="top" indent="1"/>
    </xf>
    <xf numFmtId="176" fontId="8" fillId="7" borderId="0" xfId="51" applyFill="1">
      <alignment horizontal="left" vertical="center" indent="1"/>
    </xf>
    <xf numFmtId="0" fontId="3" fillId="7" borderId="0" xfId="28" applyFont="1" applyFill="1" applyAlignment="1">
      <alignment horizontal="left" vertical="top" wrapText="1" indent="1"/>
    </xf>
    <xf numFmtId="0" fontId="4" fillId="7" borderId="0" xfId="16" applyFont="1" applyFill="1" applyAlignment="1">
      <alignment horizontal="left" vertical="center" wrapText="1" indent="1"/>
    </xf>
    <xf numFmtId="0" fontId="3" fillId="7" borderId="0" xfId="16" applyFont="1" applyFill="1">
      <alignment horizontal="left" vertical="top" wrapText="1" indent="1"/>
    </xf>
    <xf numFmtId="0" fontId="17" fillId="7" borderId="0" xfId="16" applyFont="1" applyFill="1">
      <alignment horizontal="left" vertical="top" wrapText="1" indent="1"/>
    </xf>
    <xf numFmtId="0" fontId="11" fillId="7" borderId="0" xfId="28" applyFont="1" applyFill="1" applyAlignment="1">
      <alignment horizontal="left" vertical="top" wrapText="1" indent="1"/>
    </xf>
    <xf numFmtId="0" fontId="11" fillId="8" borderId="0" xfId="28" applyFont="1" applyFill="1" applyAlignment="1">
      <alignment horizontal="left" vertical="top" wrapText="1" indent="1"/>
    </xf>
    <xf numFmtId="0" fontId="18" fillId="0" borderId="1" xfId="21" applyFont="1" applyBorder="1" applyAlignment="1">
      <alignment horizontal="center" vertical="top"/>
    </xf>
    <xf numFmtId="0" fontId="1" fillId="0" borderId="5" xfId="23" applyFont="1" applyBorder="1" applyAlignment="1">
      <alignment horizontal="center" vertical="center"/>
    </xf>
    <xf numFmtId="0" fontId="1" fillId="0" borderId="6" xfId="23" applyFont="1" applyBorder="1" applyAlignment="1">
      <alignment horizontal="center" vertical="center"/>
    </xf>
    <xf numFmtId="0" fontId="1" fillId="2" borderId="7" xfId="14" applyFont="1" applyFill="1" applyBorder="1" applyAlignment="1">
      <alignment horizontal="center" vertical="center"/>
    </xf>
    <xf numFmtId="0" fontId="1" fillId="2" borderId="8" xfId="14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设置条目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镶边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日" xfId="51"/>
  </cellStyles>
  <dxfs count="1"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3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14010" y="114300"/>
          <a:ext cx="418719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 autoPageBreaks="0"/>
  </sheetPr>
  <dimension ref="A1:L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"&amp;"1 月"</f>
        <v>2019 年 1 月</v>
      </c>
      <c r="C2" s="5"/>
      <c r="D2" s="5"/>
      <c r="E2" s="6"/>
      <c r="F2" s="6"/>
      <c r="G2" s="6"/>
      <c r="H2" s="7"/>
    </row>
    <row r="3" s="1" customFormat="1" ht="19.5" customHeight="1" spans="1:12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  <c r="K3" s="41" t="s">
        <v>1</v>
      </c>
      <c r="L3" s="41"/>
    </row>
    <row r="4" s="2" customFormat="1" ht="19.5" customHeight="1" spans="2:12">
      <c r="B4" s="9">
        <f t="array" ref="B4:H4">DaysAndWeeks+DATE(CalendarYear,1,1)-WEEKDAY(DATE(CalendarYear,1,1),(一周开始之日="星期一")+1)+1</f>
        <v>43464</v>
      </c>
      <c r="C4" s="9">
        <v>43465</v>
      </c>
      <c r="D4" s="9">
        <v>43466</v>
      </c>
      <c r="E4" s="9">
        <v>43467</v>
      </c>
      <c r="F4" s="9">
        <v>43468</v>
      </c>
      <c r="G4" s="9">
        <v>43469</v>
      </c>
      <c r="H4" s="9">
        <v>43470</v>
      </c>
      <c r="K4" s="42" t="s">
        <v>2</v>
      </c>
      <c r="L4" s="43" t="s">
        <v>3</v>
      </c>
    </row>
    <row r="5" s="3" customFormat="1" ht="48" customHeight="1" spans="11:12">
      <c r="K5" s="44">
        <v>2019</v>
      </c>
      <c r="L5" s="45" t="s">
        <v>4</v>
      </c>
    </row>
    <row r="6" s="2" customFormat="1" ht="19.5" customHeight="1" spans="2:8">
      <c r="B6" s="10">
        <f t="array" ref="B6:H6">DaysAndWeeks+DATE(CalendarYear,1,1)-WEEKDAY(DATE(CalendarYear,1,1),(一周开始之日="星期一")+1)+8</f>
        <v>43471</v>
      </c>
      <c r="C6" s="10">
        <v>43472</v>
      </c>
      <c r="D6" s="10">
        <v>43473</v>
      </c>
      <c r="E6" s="10">
        <v>43474</v>
      </c>
      <c r="F6" s="10">
        <v>43475</v>
      </c>
      <c r="G6" s="10">
        <v>43476</v>
      </c>
      <c r="H6" s="10">
        <v>43477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DaysAndWeeks+DATE(CalendarYear,1,1)-WEEKDAY(DATE(CalendarYear,1,1),(一周开始之日="星期一")+1)+15</f>
        <v>43478</v>
      </c>
      <c r="C8" s="9">
        <v>43479</v>
      </c>
      <c r="D8" s="9">
        <v>43480</v>
      </c>
      <c r="E8" s="9">
        <v>43481</v>
      </c>
      <c r="F8" s="9">
        <v>43482</v>
      </c>
      <c r="G8" s="9">
        <v>43483</v>
      </c>
      <c r="H8" s="9">
        <v>43484</v>
      </c>
    </row>
    <row r="9" s="3" customFormat="1" ht="48" customHeight="1"/>
    <row r="10" s="2" customFormat="1" ht="19.5" customHeight="1" spans="2:8">
      <c r="B10" s="10">
        <f t="array" ref="B10:H10">DaysAndWeeks+DATE(CalendarYear,1,1)-WEEKDAY(DATE(CalendarYear,1,1),(一周开始之日="星期一")+1)+22</f>
        <v>43485</v>
      </c>
      <c r="C10" s="10">
        <v>43486</v>
      </c>
      <c r="D10" s="10">
        <v>43487</v>
      </c>
      <c r="E10" s="10">
        <v>43488</v>
      </c>
      <c r="F10" s="10">
        <v>43489</v>
      </c>
      <c r="G10" s="10">
        <v>43490</v>
      </c>
      <c r="H10" s="10">
        <v>43491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DaysAndWeeks+DATE(CalendarYear,1,1)-WEEKDAY(DATE(CalendarYear,1,1),(一周开始之日="星期一")+1)+29</f>
        <v>43492</v>
      </c>
      <c r="C12" s="9">
        <v>43493</v>
      </c>
      <c r="D12" s="9">
        <v>43494</v>
      </c>
      <c r="E12" s="9">
        <v>43495</v>
      </c>
      <c r="F12" s="9">
        <v>43496</v>
      </c>
      <c r="G12" s="9">
        <v>43497</v>
      </c>
      <c r="H12" s="9">
        <v>43498</v>
      </c>
    </row>
    <row r="13" s="3" customFormat="1" ht="48" customHeight="1"/>
    <row r="14" s="2" customFormat="1" ht="19.5" customHeight="1" spans="2:8">
      <c r="B14" s="10">
        <f t="array" ref="B14:C14">DaysAndWeeks+DATE(CalendarYear,1,1)-WEEKDAY(DATE(CalendarYear,1,1),(一周开始之日="星期一")+1)+36</f>
        <v>43499</v>
      </c>
      <c r="C14" s="10">
        <v>43500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4">
    <mergeCell ref="B2:D2"/>
    <mergeCell ref="K3:L3"/>
    <mergeCell ref="D14:H14"/>
    <mergeCell ref="D15:H15"/>
  </mergeCells>
  <conditionalFormatting sqref="B4:G4">
    <cfRule type="expression" dxfId="0" priority="23">
      <formula>DAY(B4)&gt;8</formula>
    </cfRule>
  </conditionalFormatting>
  <conditionalFormatting sqref="B12:H12 B14:C14">
    <cfRule type="expression" dxfId="0" priority="24">
      <formula>AND(DAY(B12)&gt;=1,DAY(B12)&lt;=15)</formula>
    </cfRule>
  </conditionalFormatting>
  <dataValidations count="13">
    <dataValidation allowBlank="1" showInputMessage="1" showErrorMessage="1" prompt="在此工作簿中创建自定义的单月日历。使用此“1 月”工作表自定义年份以及所有月份的周开始日期。每月均位于单独的工作表上。" sqref="A1"/>
    <dataValidation allowBlank="1" showInputMessage="1" showErrorMessage="1" prompt="根据单元格 K5 中输入的年份自动更新此单元格中的年份。下方的日历具有上个月和下个月的日期，字体底纹较浅。" sqref="B2:D2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输入年份，并在下面的单元格中选择日历开始日期。这些日历设置单元格将不会打印" sqref="K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在下方单元格中输入年份" sqref="K4"/>
    <dataValidation allowBlank="1" showInputMessage="1" showErrorMessage="1" prompt="在下方单元格中选择周开始日期" sqref="L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showErrorMessage="1" prompt="在此单元格中输入年份" sqref="K5"/>
    <dataValidation type="list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errorStyle="warning">
      <formula1>"星期日, 星期一"</formula1>
    </dataValidation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customProperties>
    <customPr name="SheetChanged" r:id="rId2"/>
  </customPropertie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"&amp;"2 月"</f>
        <v>2019 年 2 月</v>
      </c>
      <c r="C2" s="5"/>
      <c r="D2" s="5"/>
      <c r="E2" s="6"/>
      <c r="F2" s="6"/>
      <c r="G2" s="6"/>
      <c r="H2" s="7"/>
    </row>
    <row r="3" s="1" customFormat="1" ht="19.5" customHeight="1" spans="1:8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</row>
    <row r="4" s="2" customFormat="1" ht="19.5" customHeight="1" spans="2:8">
      <c r="B4" s="9">
        <f t="array" ref="B4:H4">DaysAndWeeks+DATE(CalendarYear,2,1)-WEEKDAY(DATE(CalendarYear,2,1),(一周开始之日="星期一")+1)+1</f>
        <v>43492</v>
      </c>
      <c r="C4" s="9">
        <v>43493</v>
      </c>
      <c r="D4" s="9">
        <v>43494</v>
      </c>
      <c r="E4" s="9">
        <v>43495</v>
      </c>
      <c r="F4" s="9">
        <v>43496</v>
      </c>
      <c r="G4" s="9">
        <v>43497</v>
      </c>
      <c r="H4" s="9">
        <v>43498</v>
      </c>
    </row>
    <row r="5" s="3" customFormat="1" ht="48" customHeight="1"/>
    <row r="6" s="2" customFormat="1" ht="19.5" customHeight="1" spans="2:8">
      <c r="B6" s="10">
        <f t="array" ref="B6:H6">DaysAndWeeks+DATE(CalendarYear,2,1)-WEEKDAY(DATE(CalendarYear,2,1),(一周开始之日="星期一")+1)+8</f>
        <v>43499</v>
      </c>
      <c r="C6" s="10">
        <v>43500</v>
      </c>
      <c r="D6" s="10">
        <v>43501</v>
      </c>
      <c r="E6" s="10">
        <v>43502</v>
      </c>
      <c r="F6" s="10">
        <v>43503</v>
      </c>
      <c r="G6" s="10">
        <v>43504</v>
      </c>
      <c r="H6" s="10">
        <v>43505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DaysAndWeeks+DATE(CalendarYear,2,1)-WEEKDAY(DATE(CalendarYear,2,1),(一周开始之日="星期一")+1)+15</f>
        <v>43506</v>
      </c>
      <c r="C8" s="9">
        <v>43507</v>
      </c>
      <c r="D8" s="9">
        <v>43508</v>
      </c>
      <c r="E8" s="9">
        <v>43509</v>
      </c>
      <c r="F8" s="9">
        <v>43510</v>
      </c>
      <c r="G8" s="9">
        <v>43511</v>
      </c>
      <c r="H8" s="9">
        <v>43512</v>
      </c>
    </row>
    <row r="9" s="3" customFormat="1" ht="48" customHeight="1"/>
    <row r="10" s="2" customFormat="1" ht="19.5" customHeight="1" spans="2:8">
      <c r="B10" s="10">
        <f t="array" ref="B10:H10">DaysAndWeeks+DATE(CalendarYear,2,1)-WEEKDAY(DATE(CalendarYear,2,1),(一周开始之日="星期一")+1)+22</f>
        <v>43513</v>
      </c>
      <c r="C10" s="10">
        <v>43514</v>
      </c>
      <c r="D10" s="10">
        <v>43515</v>
      </c>
      <c r="E10" s="10">
        <v>43516</v>
      </c>
      <c r="F10" s="10">
        <v>43517</v>
      </c>
      <c r="G10" s="10">
        <v>43518</v>
      </c>
      <c r="H10" s="10">
        <v>43519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DaysAndWeeks+DATE(CalendarYear,2,1)-WEEKDAY(DATE(CalendarYear,2,1),(一周开始之日="星期一")+1)+29</f>
        <v>43520</v>
      </c>
      <c r="C12" s="9">
        <v>43521</v>
      </c>
      <c r="D12" s="9">
        <v>43522</v>
      </c>
      <c r="E12" s="9">
        <v>43523</v>
      </c>
      <c r="F12" s="9">
        <v>43524</v>
      </c>
      <c r="G12" s="9">
        <v>43525</v>
      </c>
      <c r="H12" s="9">
        <v>43526</v>
      </c>
    </row>
    <row r="13" s="3" customFormat="1" ht="48" customHeight="1"/>
    <row r="14" s="2" customFormat="1" ht="19.5" customHeight="1" spans="2:8">
      <c r="B14" s="10">
        <f t="array" ref="B14:C14">DaysAndWeeks+DATE(CalendarYear,2,1)-WEEKDAY(DATE(CalendarYear,2,1),(一周开始之日="星期一")+1)+36</f>
        <v>43527</v>
      </c>
      <c r="C14" s="10">
        <v>43528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2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zoomScale="85" zoomScaleNormal="85" topLeftCell="A10" workbookViewId="0">
      <selection activeCell="D15" sqref="D15:H15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"&amp;"3 月"</f>
        <v>2019 年 3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DaysAndWeeks+DATE(CalendarYear,3,1)-WEEKDAY(DATE(CalendarYear,3,1),(一周开始之日="星期一")+1)+1</f>
        <v>43520</v>
      </c>
      <c r="C4" s="9">
        <v>43521</v>
      </c>
      <c r="D4" s="9">
        <v>43522</v>
      </c>
      <c r="E4" s="9">
        <v>43523</v>
      </c>
      <c r="F4" s="9">
        <v>43524</v>
      </c>
      <c r="G4" s="9">
        <v>43525</v>
      </c>
      <c r="H4" s="9">
        <v>43526</v>
      </c>
    </row>
    <row r="5" s="3" customFormat="1" ht="48" customHeight="1" spans="7:8">
      <c r="G5" s="20" t="s">
        <v>6</v>
      </c>
      <c r="H5" s="20" t="s">
        <v>7</v>
      </c>
    </row>
    <row r="6" s="2" customFormat="1" ht="19.5" customHeight="1" spans="2:8">
      <c r="B6" s="34">
        <f t="array" ref="B6:H6">DaysAndWeeks+DATE(CalendarYear,3,1)-WEEKDAY(DATE(CalendarYear,3,1),(一周开始之日="星期一")+1)+8</f>
        <v>43527</v>
      </c>
      <c r="C6" s="34">
        <v>43528</v>
      </c>
      <c r="D6" s="34">
        <v>43529</v>
      </c>
      <c r="E6" s="34">
        <v>43530</v>
      </c>
      <c r="F6" s="34">
        <v>43531</v>
      </c>
      <c r="G6" s="34">
        <v>43532</v>
      </c>
      <c r="H6" s="34">
        <v>43533</v>
      </c>
    </row>
    <row r="7" s="3" customFormat="1" ht="48" customHeight="1" spans="2:8">
      <c r="B7" s="39" t="s">
        <v>8</v>
      </c>
      <c r="C7" s="39" t="s">
        <v>6</v>
      </c>
      <c r="D7" s="39" t="s">
        <v>7</v>
      </c>
      <c r="E7" s="39" t="s">
        <v>8</v>
      </c>
      <c r="F7" s="39" t="s">
        <v>6</v>
      </c>
      <c r="G7" s="39" t="s">
        <v>7</v>
      </c>
      <c r="H7" s="39" t="s">
        <v>8</v>
      </c>
    </row>
    <row r="8" s="2" customFormat="1" ht="19.5" customHeight="1" spans="2:8">
      <c r="B8" s="9">
        <f t="array" ref="B8:H8">DaysAndWeeks+DATE(CalendarYear,3,1)-WEEKDAY(DATE(CalendarYear,3,1),(一周开始之日="星期一")+1)+15</f>
        <v>43534</v>
      </c>
      <c r="C8" s="9">
        <v>43535</v>
      </c>
      <c r="D8" s="9">
        <v>43536</v>
      </c>
      <c r="E8" s="9">
        <v>43537</v>
      </c>
      <c r="F8" s="9">
        <v>43538</v>
      </c>
      <c r="G8" s="9">
        <v>43539</v>
      </c>
      <c r="H8" s="9">
        <v>43540</v>
      </c>
    </row>
    <row r="9" s="3" customFormat="1" ht="48" customHeight="1" spans="2:8">
      <c r="B9" s="40" t="s">
        <v>6</v>
      </c>
      <c r="C9" s="40" t="s">
        <v>7</v>
      </c>
      <c r="D9" s="40" t="s">
        <v>8</v>
      </c>
      <c r="E9" s="20" t="s">
        <v>9</v>
      </c>
      <c r="F9" s="20" t="s">
        <v>7</v>
      </c>
      <c r="G9" s="20" t="s">
        <v>8</v>
      </c>
      <c r="H9" s="20" t="s">
        <v>9</v>
      </c>
    </row>
    <row r="10" s="2" customFormat="1" ht="19.5" customHeight="1" spans="2:8">
      <c r="B10" s="34">
        <f t="array" ref="B10:H10">DaysAndWeeks+DATE(CalendarYear,3,1)-WEEKDAY(DATE(CalendarYear,3,1),(一周开始之日="星期一")+1)+22</f>
        <v>43541</v>
      </c>
      <c r="C10" s="34">
        <v>43542</v>
      </c>
      <c r="D10" s="34">
        <v>43543</v>
      </c>
      <c r="E10" s="34">
        <v>43544</v>
      </c>
      <c r="F10" s="34">
        <v>43545</v>
      </c>
      <c r="G10" s="34">
        <v>43546</v>
      </c>
      <c r="H10" s="34">
        <v>43547</v>
      </c>
    </row>
    <row r="11" s="3" customFormat="1" ht="48" customHeight="1" spans="2:8">
      <c r="B11" s="39" t="s">
        <v>7</v>
      </c>
      <c r="C11" s="39" t="s">
        <v>8</v>
      </c>
      <c r="D11" s="39" t="s">
        <v>9</v>
      </c>
      <c r="E11" s="39" t="s">
        <v>6</v>
      </c>
      <c r="F11" s="39" t="s">
        <v>8</v>
      </c>
      <c r="G11" s="39" t="s">
        <v>9</v>
      </c>
      <c r="H11" s="39" t="s">
        <v>6</v>
      </c>
    </row>
    <row r="12" s="2" customFormat="1" ht="19.5" customHeight="1" spans="2:8">
      <c r="B12" s="9">
        <f t="array" ref="B12:H12">DaysAndWeeks+DATE(CalendarYear,3,1)-WEEKDAY(DATE(CalendarYear,3,1),(一周开始之日="星期一")+1)+29</f>
        <v>43548</v>
      </c>
      <c r="C12" s="9">
        <v>43549</v>
      </c>
      <c r="D12" s="9">
        <v>43550</v>
      </c>
      <c r="E12" s="9">
        <v>43551</v>
      </c>
      <c r="F12" s="9">
        <v>43552</v>
      </c>
      <c r="G12" s="9">
        <v>43553</v>
      </c>
      <c r="H12" s="9">
        <v>43554</v>
      </c>
    </row>
    <row r="13" s="3" customFormat="1" ht="48" customHeight="1" spans="2:8">
      <c r="B13" s="20" t="s">
        <v>8</v>
      </c>
      <c r="C13" s="20" t="s">
        <v>9</v>
      </c>
      <c r="D13" s="20" t="s">
        <v>6</v>
      </c>
      <c r="E13" s="20" t="s">
        <v>8</v>
      </c>
      <c r="F13" s="20" t="s">
        <v>9</v>
      </c>
      <c r="G13" s="20" t="s">
        <v>6</v>
      </c>
      <c r="H13" s="20" t="s">
        <v>8</v>
      </c>
    </row>
    <row r="14" s="2" customFormat="1" ht="19.5" customHeight="1" spans="2:8">
      <c r="B14" s="34">
        <f t="array" ref="B14:C14">DaysAndWeeks+DATE(CalendarYear,3,1)-WEEKDAY(DATE(CalendarYear,3,1),(一周开始之日="星期一")+1)+36</f>
        <v>43555</v>
      </c>
      <c r="C14" s="34">
        <v>43556</v>
      </c>
      <c r="D14" s="36" t="s">
        <v>5</v>
      </c>
      <c r="E14" s="36"/>
      <c r="F14" s="36"/>
      <c r="G14" s="36"/>
      <c r="H14" s="36"/>
    </row>
    <row r="15" s="3" customFormat="1" ht="48" customHeight="1" spans="2:8">
      <c r="B15" s="39" t="s">
        <v>9</v>
      </c>
      <c r="C15" s="35"/>
      <c r="D15" s="38" t="s">
        <v>10</v>
      </c>
      <c r="E15" s="38"/>
      <c r="F15" s="38"/>
      <c r="G15" s="38"/>
      <c r="H15" s="38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3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"&amp;"4 月"</f>
        <v>2019 年 4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DaysAndWeeks+DATE(CalendarYear,4,1)-WEEKDAY(DATE(CalendarYear,4,1),(一周开始之日="星期一")+1)+1</f>
        <v>43555</v>
      </c>
      <c r="C4" s="9">
        <v>43556</v>
      </c>
      <c r="D4" s="9">
        <v>43557</v>
      </c>
      <c r="E4" s="9">
        <v>43558</v>
      </c>
      <c r="F4" s="9">
        <v>43559</v>
      </c>
      <c r="G4" s="9">
        <v>43560</v>
      </c>
      <c r="H4" s="9">
        <v>43561</v>
      </c>
    </row>
    <row r="5" s="3" customFormat="1" ht="48" customHeight="1" spans="3:8">
      <c r="C5" s="20" t="s">
        <v>6</v>
      </c>
      <c r="D5" s="20" t="s">
        <v>8</v>
      </c>
      <c r="E5" s="20" t="s">
        <v>9</v>
      </c>
      <c r="F5" s="20" t="s">
        <v>6</v>
      </c>
      <c r="G5" s="20" t="s">
        <v>8</v>
      </c>
      <c r="H5" s="20" t="s">
        <v>9</v>
      </c>
    </row>
    <row r="6" s="2" customFormat="1" ht="19.5" customHeight="1" spans="2:8">
      <c r="B6" s="34">
        <f t="array" ref="B6:H6">DaysAndWeeks+DATE(CalendarYear,4,1)-WEEKDAY(DATE(CalendarYear,4,1),(一周开始之日="星期一")+1)+8</f>
        <v>43562</v>
      </c>
      <c r="C6" s="34">
        <v>43563</v>
      </c>
      <c r="D6" s="34">
        <v>43564</v>
      </c>
      <c r="E6" s="34">
        <v>43565</v>
      </c>
      <c r="F6" s="34">
        <v>43566</v>
      </c>
      <c r="G6" s="34">
        <v>43567</v>
      </c>
      <c r="H6" s="34">
        <v>43568</v>
      </c>
    </row>
    <row r="7" s="3" customFormat="1" ht="48" customHeight="1" spans="2:8">
      <c r="B7" s="20" t="s">
        <v>6</v>
      </c>
      <c r="C7" s="20" t="s">
        <v>8</v>
      </c>
      <c r="D7" s="20" t="s">
        <v>9</v>
      </c>
      <c r="E7" s="20" t="s">
        <v>7</v>
      </c>
      <c r="F7" s="20" t="s">
        <v>8</v>
      </c>
      <c r="G7" s="20" t="s">
        <v>9</v>
      </c>
      <c r="H7" s="20" t="s">
        <v>7</v>
      </c>
    </row>
    <row r="8" s="2" customFormat="1" ht="19.5" customHeight="1" spans="2:8">
      <c r="B8" s="9">
        <f t="array" ref="B8:H8">DaysAndWeeks+DATE(CalendarYear,4,1)-WEEKDAY(DATE(CalendarYear,4,1),(一周开始之日="星期一")+1)+15</f>
        <v>43569</v>
      </c>
      <c r="C8" s="9">
        <v>43570</v>
      </c>
      <c r="D8" s="9">
        <v>43571</v>
      </c>
      <c r="E8" s="9">
        <v>43572</v>
      </c>
      <c r="F8" s="9">
        <v>43573</v>
      </c>
      <c r="G8" s="9">
        <v>43574</v>
      </c>
      <c r="H8" s="9">
        <v>43575</v>
      </c>
    </row>
    <row r="9" s="3" customFormat="1" ht="48" customHeight="1" spans="2:8">
      <c r="B9" s="20" t="s">
        <v>8</v>
      </c>
      <c r="C9" s="20" t="s">
        <v>9</v>
      </c>
      <c r="D9" s="20" t="s">
        <v>7</v>
      </c>
      <c r="E9" s="20" t="s">
        <v>8</v>
      </c>
      <c r="F9" s="20" t="s">
        <v>9</v>
      </c>
      <c r="G9" s="20" t="s">
        <v>7</v>
      </c>
      <c r="H9" s="20" t="s">
        <v>8</v>
      </c>
    </row>
    <row r="10" s="2" customFormat="1" ht="19.5" customHeight="1" spans="2:8">
      <c r="B10" s="34">
        <f t="array" ref="B10:H10">DaysAndWeeks+DATE(CalendarYear,4,1)-WEEKDAY(DATE(CalendarYear,4,1),(一周开始之日="星期一")+1)+22</f>
        <v>43576</v>
      </c>
      <c r="C10" s="34">
        <v>43577</v>
      </c>
      <c r="D10" s="34">
        <v>43578</v>
      </c>
      <c r="E10" s="34">
        <v>43579</v>
      </c>
      <c r="F10" s="34">
        <v>43580</v>
      </c>
      <c r="G10" s="34">
        <v>43581</v>
      </c>
      <c r="H10" s="34">
        <v>43582</v>
      </c>
    </row>
    <row r="11" s="3" customFormat="1" ht="48" customHeight="1" spans="2:8">
      <c r="B11" s="20" t="s">
        <v>9</v>
      </c>
      <c r="C11" s="20" t="s">
        <v>7</v>
      </c>
      <c r="D11" s="20" t="s">
        <v>8</v>
      </c>
      <c r="E11" s="20" t="s">
        <v>9</v>
      </c>
      <c r="F11" s="20" t="s">
        <v>7</v>
      </c>
      <c r="G11" s="20" t="s">
        <v>8</v>
      </c>
      <c r="H11" s="20" t="s">
        <v>9</v>
      </c>
    </row>
    <row r="12" s="2" customFormat="1" ht="19.5" customHeight="1" spans="2:8">
      <c r="B12" s="9">
        <f t="array" ref="B12:H12">DaysAndWeeks+DATE(CalendarYear,4,1)-WEEKDAY(DATE(CalendarYear,4,1),(一周开始之日="星期一")+1)+29</f>
        <v>43583</v>
      </c>
      <c r="C12" s="9">
        <v>43584</v>
      </c>
      <c r="D12" s="9">
        <v>43585</v>
      </c>
      <c r="E12" s="9">
        <v>43586</v>
      </c>
      <c r="F12" s="9">
        <v>43587</v>
      </c>
      <c r="G12" s="9">
        <v>43588</v>
      </c>
      <c r="H12" s="9">
        <v>43589</v>
      </c>
    </row>
    <row r="13" s="3" customFormat="1" ht="48" customHeight="1" spans="2:4">
      <c r="B13" s="20" t="s">
        <v>7</v>
      </c>
      <c r="C13" s="20" t="s">
        <v>8</v>
      </c>
      <c r="D13" s="20" t="s">
        <v>9</v>
      </c>
    </row>
    <row r="14" s="2" customFormat="1" ht="19.5" customHeight="1" spans="2:8">
      <c r="B14" s="34">
        <f t="array" ref="B14:C14">DaysAndWeeks+DATE(CalendarYear,4,1)-WEEKDAY(DATE(CalendarYear,4,1),(一周开始之日="星期一")+1)+36</f>
        <v>43590</v>
      </c>
      <c r="C14" s="34">
        <v>43591</v>
      </c>
      <c r="D14" s="36" t="s">
        <v>5</v>
      </c>
      <c r="E14" s="36"/>
      <c r="F14" s="36"/>
      <c r="G14" s="36"/>
      <c r="H14" s="36"/>
    </row>
    <row r="15" s="3" customFormat="1" ht="48" customHeight="1" spans="2:8">
      <c r="B15" s="35"/>
      <c r="C15" s="35"/>
      <c r="D15" s="38" t="s">
        <v>10</v>
      </c>
      <c r="E15" s="38"/>
      <c r="F15" s="38"/>
      <c r="G15" s="38"/>
      <c r="H15" s="38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4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15"/>
  <sheetViews>
    <sheetView showGridLines="0" showRowColHeaders="0" topLeftCell="A1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32" t="str">
        <f>CalendarYear&amp;" 年 "&amp;"5 月"</f>
        <v>2019 年 5 月</v>
      </c>
      <c r="C2" s="32"/>
      <c r="D2" s="32"/>
      <c r="E2" s="6"/>
      <c r="F2" s="6"/>
      <c r="G2" s="6"/>
      <c r="H2" s="7"/>
    </row>
    <row r="3" s="1" customFormat="1" ht="19.5" customHeight="1" spans="1:8">
      <c r="A3" s="4"/>
      <c r="B3" s="33" t="str">
        <f>一周开始之日</f>
        <v>星期日</v>
      </c>
      <c r="C3" s="33" t="str">
        <f t="shared" ref="C3:H3" si="0">TEXT(C4,"aaaa")</f>
        <v>星期一</v>
      </c>
      <c r="D3" s="33" t="str">
        <f t="shared" si="0"/>
        <v>星期二</v>
      </c>
      <c r="E3" s="33" t="str">
        <f t="shared" si="0"/>
        <v>星期三</v>
      </c>
      <c r="F3" s="33" t="str">
        <f t="shared" si="0"/>
        <v>星期四</v>
      </c>
      <c r="G3" s="33" t="str">
        <f t="shared" si="0"/>
        <v>星期五</v>
      </c>
      <c r="H3" s="33" t="str">
        <f t="shared" si="0"/>
        <v>星期六</v>
      </c>
    </row>
    <row r="4" s="2" customFormat="1" ht="19.5" customHeight="1" spans="2:8">
      <c r="B4" s="9">
        <f t="array" ref="B4:H4">DaysAndWeeks+DATE(CalendarYear,5,1)-WEEKDAY(DATE(CalendarYear,5,1),(一周开始之日="星期一")+1)+1</f>
        <v>43583</v>
      </c>
      <c r="C4" s="9">
        <v>43584</v>
      </c>
      <c r="D4" s="9">
        <v>43585</v>
      </c>
      <c r="E4" s="9">
        <v>43586</v>
      </c>
      <c r="F4" s="9">
        <v>43587</v>
      </c>
      <c r="G4" s="9">
        <v>43588</v>
      </c>
      <c r="H4" s="9">
        <v>43589</v>
      </c>
    </row>
    <row r="5" s="3" customFormat="1" ht="48" customHeight="1"/>
    <row r="6" s="2" customFormat="1" ht="19.5" customHeight="1" spans="2:8">
      <c r="B6" s="34">
        <f t="array" ref="B6:H6">DaysAndWeeks+DATE(CalendarYear,5,1)-WEEKDAY(DATE(CalendarYear,5,1),(一周开始之日="星期一")+1)+8</f>
        <v>43590</v>
      </c>
      <c r="C6" s="34">
        <v>43591</v>
      </c>
      <c r="D6" s="34">
        <v>43592</v>
      </c>
      <c r="E6" s="34">
        <v>43593</v>
      </c>
      <c r="F6" s="34">
        <v>43594</v>
      </c>
      <c r="G6" s="34">
        <v>43595</v>
      </c>
      <c r="H6" s="34">
        <v>43596</v>
      </c>
    </row>
    <row r="7" s="3" customFormat="1" ht="48" customHeight="1" spans="2:8">
      <c r="B7" s="35"/>
      <c r="C7" s="35"/>
      <c r="D7" s="35"/>
      <c r="E7" s="35"/>
      <c r="F7" s="35"/>
      <c r="G7" s="35"/>
      <c r="H7" s="35"/>
    </row>
    <row r="8" s="2" customFormat="1" ht="19.5" customHeight="1" spans="2:8">
      <c r="B8" s="9">
        <f t="array" ref="B8:H8">DaysAndWeeks+DATE(CalendarYear,5,1)-WEEKDAY(DATE(CalendarYear,5,1),(一周开始之日="星期一")+1)+15</f>
        <v>43597</v>
      </c>
      <c r="C8" s="9">
        <v>43598</v>
      </c>
      <c r="D8" s="9">
        <v>43599</v>
      </c>
      <c r="E8" s="9">
        <v>43600</v>
      </c>
      <c r="F8" s="9">
        <v>43601</v>
      </c>
      <c r="G8" s="9">
        <v>43602</v>
      </c>
      <c r="H8" s="9">
        <v>43603</v>
      </c>
    </row>
    <row r="9" s="3" customFormat="1" ht="48" customHeight="1"/>
    <row r="10" s="2" customFormat="1" ht="19.5" customHeight="1" spans="2:8">
      <c r="B10" s="34">
        <f t="array" ref="B10:H10">DaysAndWeeks+DATE(CalendarYear,5,1)-WEEKDAY(DATE(CalendarYear,5,1),(一周开始之日="星期一")+1)+22</f>
        <v>43604</v>
      </c>
      <c r="C10" s="34">
        <v>43605</v>
      </c>
      <c r="D10" s="34">
        <v>43606</v>
      </c>
      <c r="E10" s="34">
        <v>43607</v>
      </c>
      <c r="F10" s="34">
        <v>43608</v>
      </c>
      <c r="G10" s="34">
        <v>43609</v>
      </c>
      <c r="H10" s="34">
        <v>43610</v>
      </c>
    </row>
    <row r="11" s="3" customFormat="1" ht="48" customHeight="1" spans="2:8">
      <c r="B11" s="35"/>
      <c r="C11" s="35"/>
      <c r="D11" s="35"/>
      <c r="E11" s="35"/>
      <c r="F11" s="35"/>
      <c r="G11" s="35"/>
      <c r="H11" s="35"/>
    </row>
    <row r="12" s="2" customFormat="1" ht="19.5" customHeight="1" spans="2:8">
      <c r="B12" s="9">
        <f t="array" ref="B12:H12">DaysAndWeeks+DATE(CalendarYear,5,1)-WEEKDAY(DATE(CalendarYear,5,1),(一周开始之日="星期一")+1)+29</f>
        <v>43611</v>
      </c>
      <c r="C12" s="9">
        <v>43612</v>
      </c>
      <c r="D12" s="9">
        <v>43613</v>
      </c>
      <c r="E12" s="9">
        <v>43614</v>
      </c>
      <c r="F12" s="9">
        <v>43615</v>
      </c>
      <c r="G12" s="9">
        <v>43616</v>
      </c>
      <c r="H12" s="9">
        <v>43617</v>
      </c>
    </row>
    <row r="13" s="3" customFormat="1" ht="48" customHeight="1"/>
    <row r="14" s="2" customFormat="1" ht="19.5" customHeight="1" spans="2:8">
      <c r="B14" s="34">
        <f t="array" ref="B14:C14">DaysAndWeeks+DATE(CalendarYear,5,1)-WEEKDAY(DATE(CalendarYear,5,1),(一周开始之日="星期一")+1)+36</f>
        <v>43618</v>
      </c>
      <c r="C14" s="34">
        <v>43619</v>
      </c>
      <c r="D14" s="36" t="s">
        <v>5</v>
      </c>
      <c r="E14" s="36"/>
      <c r="F14" s="36"/>
      <c r="G14" s="36"/>
      <c r="H14" s="36"/>
    </row>
    <row r="15" s="3" customFormat="1" ht="48" customHeight="1" spans="2:8">
      <c r="B15" s="35"/>
      <c r="C15" s="35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5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I15"/>
  <sheetViews>
    <sheetView showGridLines="0" showRowColHeaders="0" topLeftCell="A7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4" t="str">
        <f>CalendarYear&amp;" 年 "&amp;"6 月"</f>
        <v>2019 年 6 月</v>
      </c>
      <c r="C2" s="24"/>
      <c r="D2" s="24"/>
      <c r="E2" s="6"/>
      <c r="F2" s="6"/>
      <c r="G2" s="6"/>
      <c r="H2" s="7"/>
    </row>
    <row r="3" s="1" customFormat="1" ht="19.5" customHeight="1" spans="1:8">
      <c r="A3" s="4"/>
      <c r="B3" s="25" t="str">
        <f>一周开始之日</f>
        <v>星期日</v>
      </c>
      <c r="C3" s="25" t="str">
        <f t="shared" ref="C3:H3" si="0">TEXT(C4,"aaaa")</f>
        <v>星期一</v>
      </c>
      <c r="D3" s="25" t="str">
        <f t="shared" si="0"/>
        <v>星期二</v>
      </c>
      <c r="E3" s="25" t="str">
        <f t="shared" si="0"/>
        <v>星期三</v>
      </c>
      <c r="F3" s="25" t="str">
        <f t="shared" si="0"/>
        <v>星期四</v>
      </c>
      <c r="G3" s="25" t="str">
        <f t="shared" si="0"/>
        <v>星期五</v>
      </c>
      <c r="H3" s="25" t="str">
        <f t="shared" si="0"/>
        <v>星期六</v>
      </c>
    </row>
    <row r="4" s="2" customFormat="1" ht="19.5" customHeight="1" spans="2:8">
      <c r="B4" s="9">
        <f t="array" ref="B4:H4">DaysAndWeeks+DATE(CalendarYear,6,1)-WEEKDAY(DATE(CalendarYear,6,1),(一周开始之日="星期一")+1)+1</f>
        <v>43611</v>
      </c>
      <c r="C4" s="9">
        <v>43612</v>
      </c>
      <c r="D4" s="9">
        <v>43613</v>
      </c>
      <c r="E4" s="9">
        <v>43614</v>
      </c>
      <c r="F4" s="9">
        <v>43615</v>
      </c>
      <c r="G4" s="9">
        <v>43616</v>
      </c>
      <c r="H4" s="9">
        <v>43617</v>
      </c>
    </row>
    <row r="5" s="3" customFormat="1" ht="48" customHeight="1"/>
    <row r="6" s="2" customFormat="1" ht="19.5" customHeight="1" spans="2:8">
      <c r="B6" s="27">
        <f t="array" ref="B6:H6">DaysAndWeeks+DATE(CalendarYear,6,1)-WEEKDAY(DATE(CalendarYear,6,1),(一周开始之日="星期一")+1)+8</f>
        <v>43618</v>
      </c>
      <c r="C6" s="27">
        <v>43619</v>
      </c>
      <c r="D6" s="27">
        <v>43620</v>
      </c>
      <c r="E6" s="27">
        <v>43621</v>
      </c>
      <c r="F6" s="27">
        <v>43622</v>
      </c>
      <c r="G6" s="27">
        <v>43623</v>
      </c>
      <c r="H6" s="27">
        <v>43624</v>
      </c>
    </row>
    <row r="7" s="3" customFormat="1" ht="48" customHeight="1" spans="2:8">
      <c r="B7" s="29"/>
      <c r="C7" s="29"/>
      <c r="D7" s="29"/>
      <c r="E7" s="29"/>
      <c r="F7" s="29"/>
      <c r="G7" s="29"/>
      <c r="H7" s="29"/>
    </row>
    <row r="8" s="2" customFormat="1" ht="19.5" customHeight="1" spans="2:8">
      <c r="B8" s="9">
        <f t="array" ref="B8:H8">DaysAndWeeks+DATE(CalendarYear,6,1)-WEEKDAY(DATE(CalendarYear,6,1),(一周开始之日="星期一")+1)+15</f>
        <v>43625</v>
      </c>
      <c r="C8" s="9">
        <v>43626</v>
      </c>
      <c r="D8" s="9">
        <v>43627</v>
      </c>
      <c r="E8" s="9">
        <v>43628</v>
      </c>
      <c r="F8" s="9">
        <v>43629</v>
      </c>
      <c r="G8" s="9">
        <v>43630</v>
      </c>
      <c r="H8" s="9">
        <v>43631</v>
      </c>
    </row>
    <row r="9" s="3" customFormat="1" ht="48" customHeight="1"/>
    <row r="10" s="2" customFormat="1" ht="19.5" customHeight="1" spans="2:8">
      <c r="B10" s="27">
        <f t="array" ref="B10:H10">DaysAndWeeks+DATE(CalendarYear,6,1)-WEEKDAY(DATE(CalendarYear,6,1),(一周开始之日="星期一")+1)+22</f>
        <v>43632</v>
      </c>
      <c r="C10" s="27">
        <v>43633</v>
      </c>
      <c r="D10" s="27">
        <v>43634</v>
      </c>
      <c r="E10" s="27">
        <v>43635</v>
      </c>
      <c r="F10" s="27">
        <v>43636</v>
      </c>
      <c r="G10" s="27">
        <v>43637</v>
      </c>
      <c r="H10" s="27">
        <v>43638</v>
      </c>
    </row>
    <row r="11" s="3" customFormat="1" ht="48" customHeight="1" spans="2:8">
      <c r="B11" s="29"/>
      <c r="C11" s="29"/>
      <c r="D11" s="29"/>
      <c r="E11" s="29"/>
      <c r="F11" s="29"/>
      <c r="G11" s="29"/>
      <c r="H11" s="29"/>
    </row>
    <row r="12" s="2" customFormat="1" ht="19.5" customHeight="1" spans="2:8">
      <c r="B12" s="9">
        <f t="array" ref="B12:H12">DaysAndWeeks+DATE(CalendarYear,6,1)-WEEKDAY(DATE(CalendarYear,6,1),(一周开始之日="星期一")+1)+29</f>
        <v>43639</v>
      </c>
      <c r="C12" s="9">
        <v>43640</v>
      </c>
      <c r="D12" s="9">
        <v>43641</v>
      </c>
      <c r="E12" s="9">
        <v>43642</v>
      </c>
      <c r="F12" s="9">
        <v>43643</v>
      </c>
      <c r="G12" s="9">
        <v>43644</v>
      </c>
      <c r="H12" s="9">
        <v>43645</v>
      </c>
    </row>
    <row r="13" s="3" customFormat="1" ht="48" customHeight="1"/>
    <row r="14" s="2" customFormat="1" ht="19.5" customHeight="1" spans="2:8">
      <c r="B14" s="27">
        <f t="array" ref="B14:C14">DaysAndWeeks+DATE(CalendarYear,6,1)-WEEKDAY(DATE(CalendarYear,6,1),(一周开始之日="星期一")+1)+36</f>
        <v>43646</v>
      </c>
      <c r="C14" s="27">
        <v>43647</v>
      </c>
      <c r="D14" s="28" t="s">
        <v>5</v>
      </c>
      <c r="E14" s="28"/>
      <c r="F14" s="28"/>
      <c r="G14" s="28"/>
      <c r="H14" s="28"/>
    </row>
    <row r="15" s="3" customFormat="1" ht="48" customHeight="1" spans="2:8">
      <c r="B15" s="29"/>
      <c r="C15" s="29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6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4" t="str">
        <f>CalendarYear&amp;" 年 "&amp;"7 月"</f>
        <v>2019 年 7 月</v>
      </c>
      <c r="C2" s="24"/>
      <c r="D2" s="24"/>
      <c r="E2" s="6"/>
      <c r="F2" s="6"/>
      <c r="G2" s="6"/>
      <c r="H2" s="7"/>
    </row>
    <row r="3" s="1" customFormat="1" ht="19.5" customHeight="1" spans="1:8">
      <c r="A3" s="4"/>
      <c r="B3" s="25" t="str">
        <f>一周开始之日</f>
        <v>星期日</v>
      </c>
      <c r="C3" s="25" t="str">
        <f t="shared" ref="C3:H3" si="0">TEXT(C4,"aaaa")</f>
        <v>星期一</v>
      </c>
      <c r="D3" s="25" t="str">
        <f t="shared" si="0"/>
        <v>星期二</v>
      </c>
      <c r="E3" s="25" t="str">
        <f t="shared" si="0"/>
        <v>星期三</v>
      </c>
      <c r="F3" s="25" t="str">
        <f t="shared" si="0"/>
        <v>星期四</v>
      </c>
      <c r="G3" s="25" t="str">
        <f t="shared" si="0"/>
        <v>星期五</v>
      </c>
      <c r="H3" s="25" t="str">
        <f t="shared" si="0"/>
        <v>星期六</v>
      </c>
    </row>
    <row r="4" s="2" customFormat="1" ht="19.5" customHeight="1" spans="2:8">
      <c r="B4" s="9">
        <f t="array" ref="B4:H4">DaysAndWeeks+DATE(CalendarYear,7,1)-WEEKDAY(DATE(CalendarYear,7,1),(一周开始之日="星期一")+1)+1</f>
        <v>43646</v>
      </c>
      <c r="C4" s="9">
        <v>43647</v>
      </c>
      <c r="D4" s="9">
        <v>43648</v>
      </c>
      <c r="E4" s="9">
        <v>43649</v>
      </c>
      <c r="F4" s="9">
        <v>43650</v>
      </c>
      <c r="G4" s="9">
        <v>43651</v>
      </c>
      <c r="H4" s="9">
        <v>43652</v>
      </c>
    </row>
    <row r="5" s="3" customFormat="1" ht="48" customHeight="1" spans="3:8">
      <c r="C5" s="20" t="s">
        <v>8</v>
      </c>
      <c r="D5" s="20" t="s">
        <v>9</v>
      </c>
      <c r="E5" s="20" t="s">
        <v>11</v>
      </c>
      <c r="F5" s="20" t="s">
        <v>8</v>
      </c>
      <c r="G5" s="20" t="s">
        <v>9</v>
      </c>
      <c r="H5" s="20" t="s">
        <v>11</v>
      </c>
    </row>
    <row r="6" s="2" customFormat="1" ht="19.5" customHeight="1" spans="2:8">
      <c r="B6" s="27">
        <f t="array" ref="B6:H6">DaysAndWeeks+DATE(CalendarYear,7,1)-WEEKDAY(DATE(CalendarYear,7,1),(一周开始之日="星期一")+1)+8</f>
        <v>43653</v>
      </c>
      <c r="C6" s="27">
        <v>43654</v>
      </c>
      <c r="D6" s="27">
        <v>43655</v>
      </c>
      <c r="E6" s="27">
        <v>43656</v>
      </c>
      <c r="F6" s="27">
        <v>43657</v>
      </c>
      <c r="G6" s="27">
        <v>43658</v>
      </c>
      <c r="H6" s="27">
        <v>43659</v>
      </c>
    </row>
    <row r="7" s="3" customFormat="1" ht="48" customHeight="1" spans="2:8">
      <c r="B7" s="20" t="s">
        <v>8</v>
      </c>
      <c r="C7" s="20" t="s">
        <v>9</v>
      </c>
      <c r="D7" s="20" t="s">
        <v>11</v>
      </c>
      <c r="E7" s="20" t="s">
        <v>8</v>
      </c>
      <c r="F7" s="20" t="s">
        <v>9</v>
      </c>
      <c r="G7" s="20" t="s">
        <v>11</v>
      </c>
      <c r="H7" s="20" t="s">
        <v>8</v>
      </c>
    </row>
    <row r="8" s="2" customFormat="1" ht="19.5" customHeight="1" spans="2:8">
      <c r="B8" s="9">
        <f t="array" ref="B8:H8">DaysAndWeeks+DATE(CalendarYear,7,1)-WEEKDAY(DATE(CalendarYear,7,1),(一周开始之日="星期一")+1)+15</f>
        <v>43660</v>
      </c>
      <c r="C8" s="9">
        <v>43661</v>
      </c>
      <c r="D8" s="9">
        <v>43662</v>
      </c>
      <c r="E8" s="9">
        <v>43663</v>
      </c>
      <c r="F8" s="9">
        <v>43664</v>
      </c>
      <c r="G8" s="9">
        <v>43665</v>
      </c>
      <c r="H8" s="9">
        <v>43666</v>
      </c>
    </row>
    <row r="9" s="3" customFormat="1" ht="48" customHeight="1" spans="2:8">
      <c r="B9" s="20" t="s">
        <v>9</v>
      </c>
      <c r="C9" s="20" t="s">
        <v>11</v>
      </c>
      <c r="D9" s="20" t="s">
        <v>8</v>
      </c>
      <c r="E9" s="20" t="s">
        <v>9</v>
      </c>
      <c r="F9" s="20" t="s">
        <v>11</v>
      </c>
      <c r="G9" s="20" t="s">
        <v>8</v>
      </c>
      <c r="H9" s="20" t="s">
        <v>9</v>
      </c>
    </row>
    <row r="10" s="2" customFormat="1" ht="19.5" customHeight="1" spans="2:8">
      <c r="B10" s="27">
        <f t="array" ref="B10:H10">DaysAndWeeks+DATE(CalendarYear,7,1)-WEEKDAY(DATE(CalendarYear,7,1),(一周开始之日="星期一")+1)+22</f>
        <v>43667</v>
      </c>
      <c r="C10" s="27">
        <v>43668</v>
      </c>
      <c r="D10" s="27">
        <v>43669</v>
      </c>
      <c r="E10" s="27">
        <v>43670</v>
      </c>
      <c r="F10" s="27">
        <v>43671</v>
      </c>
      <c r="G10" s="27">
        <v>43672</v>
      </c>
      <c r="H10" s="27">
        <v>43673</v>
      </c>
    </row>
    <row r="11" s="3" customFormat="1" ht="48" customHeight="1" spans="2:8">
      <c r="B11" s="20" t="s">
        <v>11</v>
      </c>
      <c r="C11" s="20" t="s">
        <v>8</v>
      </c>
      <c r="D11" s="20" t="s">
        <v>9</v>
      </c>
      <c r="E11" s="20" t="s">
        <v>11</v>
      </c>
      <c r="F11" s="20" t="s">
        <v>8</v>
      </c>
      <c r="G11" s="20" t="s">
        <v>9</v>
      </c>
      <c r="H11" s="20" t="s">
        <v>11</v>
      </c>
    </row>
    <row r="12" s="2" customFormat="1" ht="19.5" customHeight="1" spans="2:8">
      <c r="B12" s="9">
        <f t="array" ref="B12:H12">DaysAndWeeks+DATE(CalendarYear,7,1)-WEEKDAY(DATE(CalendarYear,7,1),(一周开始之日="星期一")+1)+29</f>
        <v>43674</v>
      </c>
      <c r="C12" s="9">
        <v>43675</v>
      </c>
      <c r="D12" s="9">
        <v>43676</v>
      </c>
      <c r="E12" s="9">
        <v>43677</v>
      </c>
      <c r="F12" s="9">
        <v>43678</v>
      </c>
      <c r="G12" s="9">
        <v>43679</v>
      </c>
      <c r="H12" s="9">
        <v>43680</v>
      </c>
    </row>
    <row r="13" s="3" customFormat="1" ht="48" customHeight="1" spans="2:5">
      <c r="B13" s="20" t="s">
        <v>8</v>
      </c>
      <c r="C13" s="20" t="s">
        <v>9</v>
      </c>
      <c r="D13" s="20" t="s">
        <v>11</v>
      </c>
      <c r="E13" s="20" t="s">
        <v>8</v>
      </c>
    </row>
    <row r="14" s="2" customFormat="1" ht="19.5" customHeight="1" spans="2:8">
      <c r="B14" s="27">
        <f t="array" ref="B14:C14">DaysAndWeeks+DATE(CalendarYear,7,1)-WEEKDAY(DATE(CalendarYear,7,1),(一周开始之日="星期一")+1)+36</f>
        <v>43681</v>
      </c>
      <c r="C14" s="27">
        <v>43682</v>
      </c>
      <c r="D14" s="28" t="s">
        <v>5</v>
      </c>
      <c r="E14" s="28"/>
      <c r="F14" s="28"/>
      <c r="G14" s="28"/>
      <c r="H14" s="28"/>
    </row>
    <row r="15" s="3" customFormat="1" ht="48" customHeight="1" spans="2:8">
      <c r="B15" s="29"/>
      <c r="C15" s="29"/>
      <c r="D15" s="30" t="s">
        <v>12</v>
      </c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7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I15"/>
  <sheetViews>
    <sheetView showGridLines="0" showRowColHeaders="0" topLeftCell="A7" workbookViewId="0">
      <selection activeCell="D14" sqref="D14:H14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24" t="str">
        <f>CalendarYear&amp;" 年 "&amp;"8 月"</f>
        <v>2019 年 8 月</v>
      </c>
      <c r="C2" s="24"/>
      <c r="D2" s="24"/>
      <c r="E2" s="6"/>
      <c r="F2" s="6"/>
      <c r="G2" s="6"/>
      <c r="H2" s="7"/>
    </row>
    <row r="3" s="1" customFormat="1" ht="19.5" customHeight="1" spans="1:8">
      <c r="A3" s="4"/>
      <c r="B3" s="25" t="str">
        <f>一周开始之日</f>
        <v>星期日</v>
      </c>
      <c r="C3" s="25" t="str">
        <f t="shared" ref="C3:H3" si="0">TEXT(C4,"aaaa")</f>
        <v>星期一</v>
      </c>
      <c r="D3" s="25" t="str">
        <f t="shared" si="0"/>
        <v>星期二</v>
      </c>
      <c r="E3" s="25" t="str">
        <f t="shared" si="0"/>
        <v>星期三</v>
      </c>
      <c r="F3" s="25" t="str">
        <f t="shared" si="0"/>
        <v>星期四</v>
      </c>
      <c r="G3" s="25" t="str">
        <f t="shared" si="0"/>
        <v>星期五</v>
      </c>
      <c r="H3" s="25" t="str">
        <f t="shared" si="0"/>
        <v>星期六</v>
      </c>
    </row>
    <row r="4" s="2" customFormat="1" ht="19.5" customHeight="1" spans="2:8">
      <c r="B4" s="9">
        <f t="array" ref="B4:H4">DaysAndWeeks+DATE(CalendarYear,8,1)-WEEKDAY(DATE(CalendarYear,8,1),(一周开始之日="星期一")+1)+1</f>
        <v>43674</v>
      </c>
      <c r="C4" s="9">
        <v>43675</v>
      </c>
      <c r="D4" s="9">
        <v>43676</v>
      </c>
      <c r="E4" s="9">
        <v>43677</v>
      </c>
      <c r="F4" s="9">
        <v>43678</v>
      </c>
      <c r="G4" s="9">
        <v>43679</v>
      </c>
      <c r="H4" s="9">
        <v>43680</v>
      </c>
    </row>
    <row r="5" s="3" customFormat="1" ht="48" customHeight="1" spans="5:8">
      <c r="E5" s="20" t="s">
        <v>6</v>
      </c>
      <c r="F5" s="20" t="s">
        <v>9</v>
      </c>
      <c r="G5" s="20" t="s">
        <v>11</v>
      </c>
      <c r="H5" s="20" t="s">
        <v>6</v>
      </c>
    </row>
    <row r="6" s="2" customFormat="1" ht="19.5" customHeight="1" spans="2:8">
      <c r="B6" s="21">
        <f t="array" ref="B6:H6">DaysAndWeeks+DATE(CalendarYear,8,1)-WEEKDAY(DATE(CalendarYear,8,1),(一周开始之日="星期一")+1)+8</f>
        <v>43681</v>
      </c>
      <c r="C6" s="21">
        <v>43682</v>
      </c>
      <c r="D6" s="21">
        <v>43683</v>
      </c>
      <c r="E6" s="21">
        <v>43684</v>
      </c>
      <c r="F6" s="21">
        <v>43685</v>
      </c>
      <c r="G6" s="21">
        <v>43686</v>
      </c>
      <c r="H6" s="21">
        <v>43687</v>
      </c>
    </row>
    <row r="7" s="3" customFormat="1" ht="48" customHeight="1" spans="2:8">
      <c r="B7" s="22" t="s">
        <v>9</v>
      </c>
      <c r="C7" s="22" t="s">
        <v>11</v>
      </c>
      <c r="D7" s="22" t="s">
        <v>6</v>
      </c>
      <c r="E7" s="22" t="s">
        <v>9</v>
      </c>
      <c r="F7" s="22" t="s">
        <v>11</v>
      </c>
      <c r="G7" s="22" t="s">
        <v>6</v>
      </c>
      <c r="H7" s="22" t="s">
        <v>9</v>
      </c>
    </row>
    <row r="8" s="2" customFormat="1" ht="19.5" customHeight="1" spans="2:8">
      <c r="B8" s="9">
        <f t="array" ref="B8:H8">DaysAndWeeks+DATE(CalendarYear,8,1)-WEEKDAY(DATE(CalendarYear,8,1),(一周开始之日="星期一")+1)+15</f>
        <v>43688</v>
      </c>
      <c r="C8" s="9">
        <v>43689</v>
      </c>
      <c r="D8" s="9">
        <v>43690</v>
      </c>
      <c r="E8" s="9">
        <v>43691</v>
      </c>
      <c r="F8" s="9">
        <v>43692</v>
      </c>
      <c r="G8" s="9">
        <v>43693</v>
      </c>
      <c r="H8" s="9">
        <v>43694</v>
      </c>
    </row>
    <row r="9" s="3" customFormat="1" ht="48" customHeight="1" spans="2:8">
      <c r="B9" s="20" t="s">
        <v>11</v>
      </c>
      <c r="C9" s="20" t="s">
        <v>6</v>
      </c>
      <c r="D9" s="20" t="s">
        <v>9</v>
      </c>
      <c r="E9" s="20" t="s">
        <v>11</v>
      </c>
      <c r="F9" s="20" t="s">
        <v>8</v>
      </c>
      <c r="G9" s="20" t="s">
        <v>9</v>
      </c>
      <c r="H9" s="20" t="s">
        <v>11</v>
      </c>
    </row>
    <row r="10" s="2" customFormat="1" ht="19.5" customHeight="1" spans="2:8">
      <c r="B10" s="21">
        <f t="array" ref="B10:H10">DaysAndWeeks+DATE(CalendarYear,8,1)-WEEKDAY(DATE(CalendarYear,8,1),(一周开始之日="星期一")+1)+22</f>
        <v>43695</v>
      </c>
      <c r="C10" s="21">
        <v>43696</v>
      </c>
      <c r="D10" s="21">
        <v>43697</v>
      </c>
      <c r="E10" s="21">
        <v>43698</v>
      </c>
      <c r="F10" s="21">
        <v>43699</v>
      </c>
      <c r="G10" s="21">
        <v>43700</v>
      </c>
      <c r="H10" s="21">
        <v>43701</v>
      </c>
    </row>
    <row r="11" s="3" customFormat="1" ht="48" customHeight="1" spans="2:8">
      <c r="B11" s="22" t="s">
        <v>8</v>
      </c>
      <c r="C11" s="26" t="s">
        <v>6</v>
      </c>
      <c r="D11" s="22" t="s">
        <v>11</v>
      </c>
      <c r="E11" s="22" t="s">
        <v>8</v>
      </c>
      <c r="F11" s="22" t="s">
        <v>6</v>
      </c>
      <c r="G11" s="22" t="s">
        <v>11</v>
      </c>
      <c r="H11" s="22" t="s">
        <v>8</v>
      </c>
    </row>
    <row r="12" s="2" customFormat="1" ht="19.5" customHeight="1" spans="2:8">
      <c r="B12" s="9">
        <f t="array" ref="B12:H12">DaysAndWeeks+DATE(CalendarYear,8,1)-WEEKDAY(DATE(CalendarYear,8,1),(一周开始之日="星期一")+1)+29</f>
        <v>43702</v>
      </c>
      <c r="C12" s="9">
        <v>43703</v>
      </c>
      <c r="D12" s="9">
        <v>43704</v>
      </c>
      <c r="E12" s="9">
        <v>43705</v>
      </c>
      <c r="F12" s="9">
        <v>43706</v>
      </c>
      <c r="G12" s="9">
        <v>43707</v>
      </c>
      <c r="H12" s="9">
        <v>43708</v>
      </c>
    </row>
    <row r="13" s="3" customFormat="1" ht="48" customHeight="1" spans="2:8">
      <c r="B13" s="20" t="s">
        <v>6</v>
      </c>
      <c r="C13" s="20" t="s">
        <v>11</v>
      </c>
      <c r="D13" s="20" t="s">
        <v>8</v>
      </c>
      <c r="E13" s="20" t="s">
        <v>6</v>
      </c>
      <c r="F13" s="20" t="s">
        <v>11</v>
      </c>
      <c r="G13" s="20" t="s">
        <v>8</v>
      </c>
      <c r="H13" s="20" t="s">
        <v>6</v>
      </c>
    </row>
    <row r="14" s="2" customFormat="1" ht="19.5" customHeight="1" spans="2:8">
      <c r="B14" s="27">
        <f t="array" ref="B14:C14">DaysAndWeeks+DATE(CalendarYear,8,1)-WEEKDAY(DATE(CalendarYear,8,1),(一周开始之日="星期一")+1)+36</f>
        <v>43709</v>
      </c>
      <c r="C14" s="27">
        <v>43710</v>
      </c>
      <c r="D14" s="28" t="s">
        <v>13</v>
      </c>
      <c r="E14" s="28"/>
      <c r="F14" s="28"/>
      <c r="G14" s="28"/>
      <c r="H14" s="28"/>
    </row>
    <row r="15" s="3" customFormat="1" ht="48" customHeight="1" spans="2:8">
      <c r="B15" s="29"/>
      <c r="C15" s="29"/>
      <c r="D15" s="30" t="s">
        <v>14</v>
      </c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8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tabSelected="1" workbookViewId="0">
      <selection activeCell="E12" sqref="E12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"&amp;"9 月"</f>
        <v>2019 年 9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DaysAndWeeks+DATE(CalendarYear,9,1)-WEEKDAY(DATE(CalendarYear,9,1),(一周开始之日="星期一")+1)+1</f>
        <v>43709</v>
      </c>
      <c r="C4" s="9">
        <v>43710</v>
      </c>
      <c r="D4" s="9">
        <v>43711</v>
      </c>
      <c r="E4" s="9">
        <v>43712</v>
      </c>
      <c r="F4" s="9">
        <v>43713</v>
      </c>
      <c r="G4" s="9">
        <v>43714</v>
      </c>
      <c r="H4" s="9">
        <v>43715</v>
      </c>
    </row>
    <row r="5" s="3" customFormat="1" ht="48" customHeight="1" spans="2:8">
      <c r="B5" s="20" t="s">
        <v>11</v>
      </c>
      <c r="C5" s="20" t="s">
        <v>8</v>
      </c>
      <c r="D5" s="20" t="s">
        <v>6</v>
      </c>
      <c r="E5" s="20" t="s">
        <v>11</v>
      </c>
      <c r="F5" s="20" t="s">
        <v>8</v>
      </c>
      <c r="G5" s="20" t="s">
        <v>15</v>
      </c>
      <c r="H5" s="20" t="s">
        <v>11</v>
      </c>
    </row>
    <row r="6" s="2" customFormat="1" ht="19.5" customHeight="1" spans="2:8">
      <c r="B6" s="21">
        <f t="array" ref="B6:H6">DaysAndWeeks+DATE(CalendarYear,9,1)-WEEKDAY(DATE(CalendarYear,9,1),(一周开始之日="星期一")+1)+8</f>
        <v>43716</v>
      </c>
      <c r="C6" s="21">
        <v>43717</v>
      </c>
      <c r="D6" s="21">
        <v>43718</v>
      </c>
      <c r="E6" s="21">
        <v>43719</v>
      </c>
      <c r="F6" s="21">
        <v>43720</v>
      </c>
      <c r="G6" s="21">
        <v>43721</v>
      </c>
      <c r="H6" s="21">
        <v>43722</v>
      </c>
    </row>
    <row r="7" s="3" customFormat="1" ht="48" customHeight="1" spans="2:8">
      <c r="B7" s="22" t="s">
        <v>8</v>
      </c>
      <c r="C7" s="22" t="s">
        <v>15</v>
      </c>
      <c r="D7" s="22" t="s">
        <v>11</v>
      </c>
      <c r="E7" s="22" t="s">
        <v>8</v>
      </c>
      <c r="F7" s="22" t="s">
        <v>15</v>
      </c>
      <c r="G7" s="22" t="s">
        <v>11</v>
      </c>
      <c r="H7" s="22" t="s">
        <v>8</v>
      </c>
    </row>
    <row r="8" s="2" customFormat="1" ht="19.5" customHeight="1" spans="2:8">
      <c r="B8" s="9">
        <f t="array" ref="B8:H8">DaysAndWeeks+DATE(CalendarYear,9,1)-WEEKDAY(DATE(CalendarYear,9,1),(一周开始之日="星期一")+1)+15</f>
        <v>43723</v>
      </c>
      <c r="C8" s="9">
        <v>43724</v>
      </c>
      <c r="D8" s="9">
        <v>43725</v>
      </c>
      <c r="E8" s="9">
        <v>43726</v>
      </c>
      <c r="F8" s="9">
        <v>43727</v>
      </c>
      <c r="G8" s="9">
        <v>43728</v>
      </c>
      <c r="H8" s="9">
        <v>43729</v>
      </c>
    </row>
    <row r="9" s="3" customFormat="1" ht="48" customHeight="1" spans="2:8">
      <c r="B9" s="20" t="s">
        <v>15</v>
      </c>
      <c r="C9" s="20" t="s">
        <v>11</v>
      </c>
      <c r="D9" s="20" t="s">
        <v>8</v>
      </c>
      <c r="E9" s="20" t="s">
        <v>15</v>
      </c>
      <c r="F9" s="20" t="s">
        <v>11</v>
      </c>
      <c r="G9" s="20" t="s">
        <v>8</v>
      </c>
      <c r="H9" s="20" t="s">
        <v>15</v>
      </c>
    </row>
    <row r="10" s="2" customFormat="1" ht="19.5" customHeight="1" spans="2:8">
      <c r="B10" s="21">
        <f t="array" ref="B10:H10">DaysAndWeeks+DATE(CalendarYear,9,1)-WEEKDAY(DATE(CalendarYear,9,1),(一周开始之日="星期一")+1)+22</f>
        <v>43730</v>
      </c>
      <c r="C10" s="21">
        <v>43731</v>
      </c>
      <c r="D10" s="21">
        <v>43732</v>
      </c>
      <c r="E10" s="21">
        <v>43733</v>
      </c>
      <c r="F10" s="21">
        <v>43734</v>
      </c>
      <c r="G10" s="21">
        <v>43735</v>
      </c>
      <c r="H10" s="21">
        <v>43736</v>
      </c>
    </row>
    <row r="11" s="3" customFormat="1" ht="48" customHeight="1" spans="2:8">
      <c r="B11" s="22" t="s">
        <v>11</v>
      </c>
      <c r="C11" s="22" t="s">
        <v>8</v>
      </c>
      <c r="D11" s="22" t="s">
        <v>15</v>
      </c>
      <c r="E11" s="22" t="s">
        <v>11</v>
      </c>
      <c r="F11" s="22" t="s">
        <v>8</v>
      </c>
      <c r="G11" s="22" t="s">
        <v>15</v>
      </c>
      <c r="H11" s="22" t="s">
        <v>11</v>
      </c>
    </row>
    <row r="12" s="2" customFormat="1" ht="19.5" customHeight="1" spans="2:8">
      <c r="B12" s="9">
        <f t="array" ref="B12:H12">DaysAndWeeks+DATE(CalendarYear,9,1)-WEEKDAY(DATE(CalendarYear,9,1),(一周开始之日="星期一")+1)+29</f>
        <v>43737</v>
      </c>
      <c r="C12" s="9">
        <v>43738</v>
      </c>
      <c r="D12" s="9">
        <v>43739</v>
      </c>
      <c r="E12" s="9">
        <v>43740</v>
      </c>
      <c r="F12" s="9">
        <v>43741</v>
      </c>
      <c r="G12" s="9">
        <v>43742</v>
      </c>
      <c r="H12" s="9">
        <v>43743</v>
      </c>
    </row>
    <row r="13" s="3" customFormat="1" ht="48" customHeight="1" spans="2:3">
      <c r="B13" s="20" t="s">
        <v>8</v>
      </c>
      <c r="C13" s="20" t="s">
        <v>15</v>
      </c>
    </row>
    <row r="14" s="2" customFormat="1" ht="19.5" customHeight="1" spans="2:8">
      <c r="B14" s="16">
        <f t="array" ref="B14:C14">DaysAndWeeks+DATE(CalendarYear,9,1)-WEEKDAY(DATE(CalendarYear,9,1),(一周开始之日="星期一")+1)+36</f>
        <v>43744</v>
      </c>
      <c r="C14" s="16">
        <v>43745</v>
      </c>
      <c r="D14" s="18" t="s">
        <v>16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23" t="s">
        <v>14</v>
      </c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7">
    <dataValidation allowBlank="1" showInputMessage="1" showErrorMessage="1" prompt="9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"&amp;"10 月"</f>
        <v>2019 年 10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DaysAndWeeks+DATE(CalendarYear,10,1)-WEEKDAY(DATE(CalendarYear,10,1),(一周开始之日="星期一")+1)+1</f>
        <v>43737</v>
      </c>
      <c r="C4" s="9">
        <v>43738</v>
      </c>
      <c r="D4" s="9">
        <v>43739</v>
      </c>
      <c r="E4" s="9">
        <v>43740</v>
      </c>
      <c r="F4" s="9">
        <v>43741</v>
      </c>
      <c r="G4" s="9">
        <v>43742</v>
      </c>
      <c r="H4" s="9">
        <v>43743</v>
      </c>
    </row>
    <row r="5" s="3" customFormat="1" ht="48" customHeight="1"/>
    <row r="6" s="2" customFormat="1" ht="19.5" customHeight="1" spans="2:8">
      <c r="B6" s="16">
        <f t="array" ref="B6:H6">DaysAndWeeks+DATE(CalendarYear,10,1)-WEEKDAY(DATE(CalendarYear,10,1),(一周开始之日="星期一")+1)+8</f>
        <v>43744</v>
      </c>
      <c r="C6" s="16">
        <v>43745</v>
      </c>
      <c r="D6" s="16">
        <v>43746</v>
      </c>
      <c r="E6" s="16">
        <v>43747</v>
      </c>
      <c r="F6" s="16">
        <v>43748</v>
      </c>
      <c r="G6" s="16">
        <v>43749</v>
      </c>
      <c r="H6" s="16">
        <v>43750</v>
      </c>
    </row>
    <row r="7" s="3" customFormat="1" ht="48" customHeight="1" spans="2:8">
      <c r="B7" s="17"/>
      <c r="C7" s="17"/>
      <c r="D7" s="17"/>
      <c r="E7" s="17"/>
      <c r="F7" s="17"/>
      <c r="G7" s="17"/>
      <c r="H7" s="17"/>
    </row>
    <row r="8" s="2" customFormat="1" ht="19.5" customHeight="1" spans="2:8">
      <c r="B8" s="9">
        <f t="array" ref="B8:H8">DaysAndWeeks+DATE(CalendarYear,10,1)-WEEKDAY(DATE(CalendarYear,10,1),(一周开始之日="星期一")+1)+15</f>
        <v>43751</v>
      </c>
      <c r="C8" s="9">
        <v>43752</v>
      </c>
      <c r="D8" s="9">
        <v>43753</v>
      </c>
      <c r="E8" s="9">
        <v>43754</v>
      </c>
      <c r="F8" s="9">
        <v>43755</v>
      </c>
      <c r="G8" s="9">
        <v>43756</v>
      </c>
      <c r="H8" s="9">
        <v>43757</v>
      </c>
    </row>
    <row r="9" s="3" customFormat="1" ht="48" customHeight="1"/>
    <row r="10" s="2" customFormat="1" ht="19.5" customHeight="1" spans="2:8">
      <c r="B10" s="16">
        <f t="array" ref="B10:H10">DaysAndWeeks+DATE(CalendarYear,10,1)-WEEKDAY(DATE(CalendarYear,10,1),(一周开始之日="星期一")+1)+22</f>
        <v>43758</v>
      </c>
      <c r="C10" s="16">
        <v>43759</v>
      </c>
      <c r="D10" s="16">
        <v>43760</v>
      </c>
      <c r="E10" s="16">
        <v>43761</v>
      </c>
      <c r="F10" s="16">
        <v>43762</v>
      </c>
      <c r="G10" s="16">
        <v>43763</v>
      </c>
      <c r="H10" s="16">
        <v>43764</v>
      </c>
    </row>
    <row r="11" s="3" customFormat="1" ht="48" customHeight="1" spans="2:8">
      <c r="B11" s="17"/>
      <c r="C11" s="17"/>
      <c r="D11" s="17"/>
      <c r="E11" s="17"/>
      <c r="F11" s="17"/>
      <c r="G11" s="17"/>
      <c r="H11" s="17"/>
    </row>
    <row r="12" s="2" customFormat="1" ht="19.5" customHeight="1" spans="2:8">
      <c r="B12" s="9">
        <f t="array" ref="B12:H12">DaysAndWeeks+DATE(CalendarYear,10,1)-WEEKDAY(DATE(CalendarYear,10,1),(一周开始之日="星期一")+1)+29</f>
        <v>43765</v>
      </c>
      <c r="C12" s="9">
        <v>43766</v>
      </c>
      <c r="D12" s="9">
        <v>43767</v>
      </c>
      <c r="E12" s="9">
        <v>43768</v>
      </c>
      <c r="F12" s="9">
        <v>43769</v>
      </c>
      <c r="G12" s="9">
        <v>43770</v>
      </c>
      <c r="H12" s="9">
        <v>43771</v>
      </c>
    </row>
    <row r="13" s="3" customFormat="1" ht="48" customHeight="1"/>
    <row r="14" s="2" customFormat="1" ht="19.5" customHeight="1" spans="2:8">
      <c r="B14" s="16">
        <f t="array" ref="B14:C14">DaysAndWeeks+DATE(CalendarYear,10,1)-WEEKDAY(DATE(CalendarYear,10,1),(一周开始之日="星期一")+1)+36</f>
        <v>43772</v>
      </c>
      <c r="C14" s="16">
        <v>43773</v>
      </c>
      <c r="D14" s="18" t="s">
        <v>5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19"/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0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14" t="str">
        <f>CalendarYear&amp;" 年 "&amp;"11 月"</f>
        <v>2019 年 11 月</v>
      </c>
      <c r="C2" s="14"/>
      <c r="D2" s="14"/>
      <c r="E2" s="6"/>
      <c r="F2" s="6"/>
      <c r="G2" s="6"/>
      <c r="H2" s="7"/>
    </row>
    <row r="3" s="1" customFormat="1" ht="19.5" customHeight="1" spans="1:8">
      <c r="A3" s="4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="2" customFormat="1" ht="19.5" customHeight="1" spans="2:8">
      <c r="B4" s="9">
        <f t="array" ref="B4:H4">DaysAndWeeks+DATE(CalendarYear,11,1)-WEEKDAY(DATE(CalendarYear,11,1),(一周开始之日="星期一")+1)+1</f>
        <v>43765</v>
      </c>
      <c r="C4" s="9">
        <v>43766</v>
      </c>
      <c r="D4" s="9">
        <v>43767</v>
      </c>
      <c r="E4" s="9">
        <v>43768</v>
      </c>
      <c r="F4" s="9">
        <v>43769</v>
      </c>
      <c r="G4" s="9">
        <v>43770</v>
      </c>
      <c r="H4" s="9">
        <v>43771</v>
      </c>
    </row>
    <row r="5" s="3" customFormat="1" ht="48" customHeight="1"/>
    <row r="6" s="2" customFormat="1" ht="19.5" customHeight="1" spans="2:8">
      <c r="B6" s="16">
        <f t="array" ref="B6:H6">DaysAndWeeks+DATE(CalendarYear,11,1)-WEEKDAY(DATE(CalendarYear,11,1),(一周开始之日="星期一")+1)+8</f>
        <v>43772</v>
      </c>
      <c r="C6" s="16">
        <v>43773</v>
      </c>
      <c r="D6" s="16">
        <v>43774</v>
      </c>
      <c r="E6" s="16">
        <v>43775</v>
      </c>
      <c r="F6" s="16">
        <v>43776</v>
      </c>
      <c r="G6" s="16">
        <v>43777</v>
      </c>
      <c r="H6" s="16">
        <v>43778</v>
      </c>
    </row>
    <row r="7" s="3" customFormat="1" ht="48" customHeight="1" spans="2:8">
      <c r="B7" s="17"/>
      <c r="C7" s="17"/>
      <c r="D7" s="17"/>
      <c r="E7" s="17"/>
      <c r="F7" s="17"/>
      <c r="G7" s="17"/>
      <c r="H7" s="17"/>
    </row>
    <row r="8" s="2" customFormat="1" ht="19.5" customHeight="1" spans="2:8">
      <c r="B8" s="9">
        <f t="array" ref="B8:H8">DaysAndWeeks+DATE(CalendarYear,11,1)-WEEKDAY(DATE(CalendarYear,11,1),(一周开始之日="星期一")+1)+15</f>
        <v>43779</v>
      </c>
      <c r="C8" s="9">
        <v>43780</v>
      </c>
      <c r="D8" s="9">
        <v>43781</v>
      </c>
      <c r="E8" s="9">
        <v>43782</v>
      </c>
      <c r="F8" s="9">
        <v>43783</v>
      </c>
      <c r="G8" s="9">
        <v>43784</v>
      </c>
      <c r="H8" s="9">
        <v>43785</v>
      </c>
    </row>
    <row r="9" s="3" customFormat="1" ht="48" customHeight="1"/>
    <row r="10" s="2" customFormat="1" ht="19.5" customHeight="1" spans="2:8">
      <c r="B10" s="16">
        <f t="array" ref="B10:H10">DaysAndWeeks+DATE(CalendarYear,11,1)-WEEKDAY(DATE(CalendarYear,11,1),(一周开始之日="星期一")+1)+22</f>
        <v>43786</v>
      </c>
      <c r="C10" s="16">
        <v>43787</v>
      </c>
      <c r="D10" s="16">
        <v>43788</v>
      </c>
      <c r="E10" s="16">
        <v>43789</v>
      </c>
      <c r="F10" s="16">
        <v>43790</v>
      </c>
      <c r="G10" s="16">
        <v>43791</v>
      </c>
      <c r="H10" s="16">
        <v>43792</v>
      </c>
    </row>
    <row r="11" s="3" customFormat="1" ht="48" customHeight="1" spans="2:8">
      <c r="B11" s="17"/>
      <c r="C11" s="17"/>
      <c r="D11" s="17"/>
      <c r="E11" s="17"/>
      <c r="F11" s="17"/>
      <c r="G11" s="17"/>
      <c r="H11" s="17"/>
    </row>
    <row r="12" s="2" customFormat="1" ht="19.5" customHeight="1" spans="2:8">
      <c r="B12" s="9">
        <f t="array" ref="B12:H12">DaysAndWeeks+DATE(CalendarYear,11,1)-WEEKDAY(DATE(CalendarYear,11,1),(一周开始之日="星期一")+1)+29</f>
        <v>43793</v>
      </c>
      <c r="C12" s="9">
        <v>43794</v>
      </c>
      <c r="D12" s="9">
        <v>43795</v>
      </c>
      <c r="E12" s="9">
        <v>43796</v>
      </c>
      <c r="F12" s="9">
        <v>43797</v>
      </c>
      <c r="G12" s="9">
        <v>43798</v>
      </c>
      <c r="H12" s="9">
        <v>43799</v>
      </c>
    </row>
    <row r="13" s="3" customFormat="1" ht="48" customHeight="1"/>
    <row r="14" s="2" customFormat="1" ht="19.5" customHeight="1" spans="2:8">
      <c r="B14" s="16">
        <f t="array" ref="B14:C14">DaysAndWeeks+DATE(CalendarYear,11,1)-WEEKDAY(DATE(CalendarYear,11,1),(一周开始之日="星期一")+1)+36</f>
        <v>43800</v>
      </c>
      <c r="C14" s="16">
        <v>43801</v>
      </c>
      <c r="D14" s="18" t="s">
        <v>5</v>
      </c>
      <c r="E14" s="18"/>
      <c r="F14" s="18"/>
      <c r="G14" s="18"/>
      <c r="H14" s="18"/>
    </row>
    <row r="15" s="3" customFormat="1" ht="48" customHeight="1" spans="2:8">
      <c r="B15" s="17"/>
      <c r="C15" s="17"/>
      <c r="D15" s="19"/>
      <c r="E15" s="19"/>
      <c r="F15" s="19"/>
      <c r="G15" s="19"/>
      <c r="H15" s="19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1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I15"/>
  <sheetViews>
    <sheetView showGridLines="0" showRowColHeaders="0" workbookViewId="0">
      <selection activeCell="A1" sqref="A1"/>
    </sheetView>
  </sheetViews>
  <sheetFormatPr defaultColWidth="8.88888888888889" defaultRowHeight="16.5"/>
  <cols>
    <col min="1" max="1" width="1.77777777777778" style="4" customWidth="1"/>
    <col min="2" max="8" width="15.4444444444444" style="4" customWidth="1"/>
    <col min="9" max="9" width="1.77777777777778" style="4" customWidth="1"/>
    <col min="10" max="10" width="10.6666666666667" style="4" customWidth="1"/>
    <col min="11" max="12" width="12.7777777777778" style="4" customWidth="1"/>
    <col min="13" max="14" width="10.6666666666667" style="4" customWidth="1"/>
    <col min="15" max="16384" width="8.88888888888889" style="4"/>
  </cols>
  <sheetData>
    <row r="1" ht="9" customHeight="1" spans="9:9">
      <c r="I1" s="4" t="s">
        <v>0</v>
      </c>
    </row>
    <row r="2" ht="100.5" customHeight="1" spans="2:8">
      <c r="B2" s="5" t="str">
        <f>CalendarYear&amp;" 年 "&amp;"12 月"</f>
        <v>2019 年 12 月</v>
      </c>
      <c r="C2" s="5"/>
      <c r="D2" s="5"/>
      <c r="E2" s="6"/>
      <c r="F2" s="6"/>
      <c r="G2" s="6"/>
      <c r="H2" s="7"/>
    </row>
    <row r="3" s="1" customFormat="1" ht="19.5" customHeight="1" spans="1:8">
      <c r="A3" s="4"/>
      <c r="B3" s="8" t="str">
        <f>一周开始之日</f>
        <v>星期日</v>
      </c>
      <c r="C3" s="8" t="str">
        <f t="shared" ref="C3:H3" si="0">TEXT(C4,"aaaa")</f>
        <v>星期一</v>
      </c>
      <c r="D3" s="8" t="str">
        <f t="shared" si="0"/>
        <v>星期二</v>
      </c>
      <c r="E3" s="8" t="str">
        <f t="shared" si="0"/>
        <v>星期三</v>
      </c>
      <c r="F3" s="8" t="str">
        <f t="shared" si="0"/>
        <v>星期四</v>
      </c>
      <c r="G3" s="8" t="str">
        <f t="shared" si="0"/>
        <v>星期五</v>
      </c>
      <c r="H3" s="8" t="str">
        <f t="shared" si="0"/>
        <v>星期六</v>
      </c>
    </row>
    <row r="4" s="2" customFormat="1" ht="19.5" customHeight="1" spans="2:8">
      <c r="B4" s="9">
        <f t="array" ref="B4:H4">DaysAndWeeks+DATE(CalendarYear,12,1)-WEEKDAY(DATE(CalendarYear,12,1),(一周开始之日="星期一")+1)+1</f>
        <v>43800</v>
      </c>
      <c r="C4" s="9">
        <v>43801</v>
      </c>
      <c r="D4" s="9">
        <v>43802</v>
      </c>
      <c r="E4" s="9">
        <v>43803</v>
      </c>
      <c r="F4" s="9">
        <v>43804</v>
      </c>
      <c r="G4" s="9">
        <v>43805</v>
      </c>
      <c r="H4" s="9">
        <v>43806</v>
      </c>
    </row>
    <row r="5" s="3" customFormat="1" ht="48" customHeight="1"/>
    <row r="6" s="2" customFormat="1" ht="19.5" customHeight="1" spans="2:8">
      <c r="B6" s="10">
        <f t="array" ref="B6:H6">DaysAndWeeks+DATE(CalendarYear,12,1)-WEEKDAY(DATE(CalendarYear,12,1),(一周开始之日="星期一")+1)+8</f>
        <v>43807</v>
      </c>
      <c r="C6" s="10">
        <v>43808</v>
      </c>
      <c r="D6" s="10">
        <v>43809</v>
      </c>
      <c r="E6" s="10">
        <v>43810</v>
      </c>
      <c r="F6" s="10">
        <v>43811</v>
      </c>
      <c r="G6" s="10">
        <v>43812</v>
      </c>
      <c r="H6" s="10">
        <v>43813</v>
      </c>
    </row>
    <row r="7" s="3" customFormat="1" ht="48" customHeight="1" spans="2:8">
      <c r="B7" s="11"/>
      <c r="C7" s="11"/>
      <c r="D7" s="11"/>
      <c r="E7" s="11"/>
      <c r="F7" s="11"/>
      <c r="G7" s="11"/>
      <c r="H7" s="11"/>
    </row>
    <row r="8" s="2" customFormat="1" ht="19.5" customHeight="1" spans="2:8">
      <c r="B8" s="9">
        <f t="array" ref="B8:H8">DaysAndWeeks+DATE(CalendarYear,12,1)-WEEKDAY(DATE(CalendarYear,12,1),(一周开始之日="星期一")+1)+15</f>
        <v>43814</v>
      </c>
      <c r="C8" s="9">
        <v>43815</v>
      </c>
      <c r="D8" s="9">
        <v>43816</v>
      </c>
      <c r="E8" s="9">
        <v>43817</v>
      </c>
      <c r="F8" s="9">
        <v>43818</v>
      </c>
      <c r="G8" s="9">
        <v>43819</v>
      </c>
      <c r="H8" s="9">
        <v>43820</v>
      </c>
    </row>
    <row r="9" s="3" customFormat="1" ht="48" customHeight="1"/>
    <row r="10" s="2" customFormat="1" ht="19.5" customHeight="1" spans="2:8">
      <c r="B10" s="10">
        <f t="array" ref="B10:H10">DaysAndWeeks+DATE(CalendarYear,12,1)-WEEKDAY(DATE(CalendarYear,12,1),(一周开始之日="星期一")+1)+22</f>
        <v>43821</v>
      </c>
      <c r="C10" s="10">
        <v>43822</v>
      </c>
      <c r="D10" s="10">
        <v>43823</v>
      </c>
      <c r="E10" s="10">
        <v>43824</v>
      </c>
      <c r="F10" s="10">
        <v>43825</v>
      </c>
      <c r="G10" s="10">
        <v>43826</v>
      </c>
      <c r="H10" s="10">
        <v>43827</v>
      </c>
    </row>
    <row r="11" s="3" customFormat="1" ht="48" customHeight="1" spans="2:8">
      <c r="B11" s="11"/>
      <c r="C11" s="11"/>
      <c r="D11" s="11"/>
      <c r="E11" s="11"/>
      <c r="F11" s="11"/>
      <c r="G11" s="11"/>
      <c r="H11" s="11"/>
    </row>
    <row r="12" s="2" customFormat="1" ht="19.5" customHeight="1" spans="2:8">
      <c r="B12" s="9">
        <f t="array" ref="B12:H12">DaysAndWeeks+DATE(CalendarYear,12,1)-WEEKDAY(DATE(CalendarYear,12,1),(一周开始之日="星期一")+1)+29</f>
        <v>43828</v>
      </c>
      <c r="C12" s="9">
        <v>43829</v>
      </c>
      <c r="D12" s="9">
        <v>43830</v>
      </c>
      <c r="E12" s="9">
        <v>43831</v>
      </c>
      <c r="F12" s="9">
        <v>43832</v>
      </c>
      <c r="G12" s="9">
        <v>43833</v>
      </c>
      <c r="H12" s="9">
        <v>43834</v>
      </c>
    </row>
    <row r="13" s="3" customFormat="1" ht="48" customHeight="1"/>
    <row r="14" s="2" customFormat="1" ht="19.5" customHeight="1" spans="2:8">
      <c r="B14" s="10">
        <f t="array" ref="B14:C14">DaysAndWeeks+DATE(CalendarYear,12,1)-WEEKDAY(DATE(CalendarYear,12,1),(一周开始之日="星期一")+1)+36</f>
        <v>43835</v>
      </c>
      <c r="C14" s="10">
        <v>43836</v>
      </c>
      <c r="D14" s="12" t="s">
        <v>5</v>
      </c>
      <c r="E14" s="12"/>
      <c r="F14" s="12"/>
      <c r="G14" s="12"/>
      <c r="H14" s="12"/>
    </row>
    <row r="15" s="3" customFormat="1" ht="48" customHeight="1" spans="2:8">
      <c r="B15" s="11"/>
      <c r="C15" s="11"/>
      <c r="D15" s="13"/>
      <c r="E15" s="13"/>
      <c r="F15" s="13"/>
      <c r="G15" s="13"/>
      <c r="H15" s="13"/>
    </row>
  </sheetData>
  <mergeCells count="3">
    <mergeCell ref="B2:D2"/>
    <mergeCell ref="D14:H14"/>
    <mergeCell ref="D15:H15"/>
  </mergeCells>
  <conditionalFormatting sqref="B4:G4">
    <cfRule type="expression" dxfId="0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12 月日历" sqref="A1"/>
    <dataValidation allowBlank="1" showInputMessage="1" showErrorMessage="1" prompt="根据“1 月”工作表中输入的年份自动更新此单元格中的年份。下方的日历具有上个月和下个月的日期，字体底纹较浅" sqref="B2:D2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/>
    <dataValidation allowBlank="1" showInputMessage="1" showErrorMessage="1" prompt="自动确定工作日" sqref="C3:H3"/>
    <dataValidation allowBlank="1" showInputMessage="1" showErrorMessage="1" prompt="此行和第 6、8、10、12 和 14 行包含一周的日历日。若此单元格不包含数字 1，则为上个月的某一天。在单元格 D15 中输入备注。" sqref="B4"/>
    <dataValidation allowBlank="1" showInputMessage="1" showErrorMessage="1" prompt="此行和第 7、9、11、13 和 15 行包含的单元格用于输入与上述单元格中的日历日相关的每日备注。" sqref="B5"/>
    <dataValidation allowBlank="1" showInputMessage="1" prompt="在下方单元格中输入每月备注" sqref="D14:H14"/>
    <dataValidation allowBlank="1" showInputMessage="1" prompt="在此单元格中输入每月备注" sqref="D15:H15"/>
  </dataValidations>
  <printOptions horizontalCentered="1"/>
  <pageMargins left="0.25" right="0.25" top="0.5" bottom="0.5" header="0.3" footer="0.3"/>
  <pageSetup paperSize="9" orientation="landscape"/>
  <headerFooter differentFirst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3D21365-C633-41AF-AFCA-4E29F60F1391}">
  <ds:schemaRefs/>
</ds:datastoreItem>
</file>

<file path=customXml/itemProps2.xml><?xml version="1.0" encoding="utf-8"?>
<ds:datastoreItem xmlns:ds="http://schemas.openxmlformats.org/officeDocument/2006/customXml" ds:itemID="{97501469-543E-4ECF-99B3-50F59D3BB66E}">
  <ds:schemaRefs/>
</ds:datastoreItem>
</file>

<file path=customXml/itemProps3.xml><?xml version="1.0" encoding="utf-8"?>
<ds:datastoreItem xmlns:ds="http://schemas.openxmlformats.org/officeDocument/2006/customXml" ds:itemID="{76CC3E5D-B587-4053-A3C4-C2DF55688C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塔塔</cp:lastModifiedBy>
  <dcterms:created xsi:type="dcterms:W3CDTF">2018-10-01T01:18:00Z</dcterms:created>
  <dcterms:modified xsi:type="dcterms:W3CDTF">2019-08-27T02:00:22Z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2052-10.1.0.7698</vt:lpwstr>
  </property>
</Properties>
</file>